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Mi unidad\ASTY\06. BLOG\"/>
    </mc:Choice>
  </mc:AlternateContent>
  <xr:revisionPtr revIDLastSave="0" documentId="13_ncr:1_{1AED209E-B749-4CFC-941C-5110ABFA9E34}" xr6:coauthVersionLast="34" xr6:coauthVersionMax="34" xr10:uidLastSave="{00000000-0000-0000-0000-000000000000}"/>
  <bookViews>
    <workbookView xWindow="0" yWindow="0" windowWidth="23040" windowHeight="8904" xr2:uid="{00000000-000D-0000-FFFF-FFFF00000000}"/>
  </bookViews>
  <sheets>
    <sheet name="PRECIO TERRENO" sheetId="1" r:id="rId1"/>
    <sheet name="Hoja1" sheetId="2" r:id="rId2"/>
  </sheets>
  <definedNames>
    <definedName name="_xlnm.Print_Area" localSheetId="0">'PRECIO TERRENO'!$A$1:$E$23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4" i="1" l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B7" i="1"/>
  <c r="C4" i="1"/>
  <c r="K25" i="1" l="1"/>
  <c r="C8" i="1" l="1"/>
  <c r="J7" i="1"/>
  <c r="Z5" i="1"/>
  <c r="Z22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J56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J40" i="1"/>
  <c r="J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J24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J8" i="1" l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J20" i="2"/>
  <c r="I20" i="2"/>
  <c r="H20" i="2"/>
  <c r="G20" i="2"/>
  <c r="F20" i="2"/>
  <c r="E20" i="2"/>
  <c r="C2" i="2"/>
  <c r="C28" i="2" s="1"/>
  <c r="J18" i="2"/>
  <c r="I18" i="2"/>
  <c r="H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J13" i="2"/>
  <c r="I13" i="2"/>
  <c r="H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C27" i="2" l="1"/>
  <c r="C26" i="2"/>
  <c r="C25" i="2" l="1"/>
  <c r="C7" i="1" s="1"/>
  <c r="C14" i="1" s="1"/>
  <c r="C15" i="1" l="1"/>
  <c r="C16" i="1" s="1"/>
  <c r="C20" i="1" s="1"/>
  <c r="C21" i="1" s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Penados</author>
  </authors>
  <commentLis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Relacion de precio de terreno vs venta total de proyecto</t>
        </r>
      </text>
    </comment>
    <comment ref="G3" authorId="0" shapeId="0" xr:uid="{56E53665-BAAA-43DA-99E7-B76A5278A089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Relación área construccion vs área rentable</t>
        </r>
      </text>
    </commen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Área del terreno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Indice de edificabilidad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Relación área construccion vs área rentable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Precio de venta x m2</t>
        </r>
      </text>
    </comment>
    <comment ref="B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Área de construcción</t>
        </r>
      </text>
    </comment>
    <comment ref="B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Área rentable</t>
        </r>
      </text>
    </comment>
    <comment ref="B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Venta total del proyecto</t>
        </r>
      </text>
    </comment>
    <comment ref="B2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Precio total de la tierra</t>
        </r>
      </text>
    </comment>
    <comment ref="B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Precio de la tierra por m2
</t>
        </r>
      </text>
    </comment>
    <comment ref="B2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Marcos Penados:</t>
        </r>
        <r>
          <rPr>
            <sz val="9"/>
            <color indexed="81"/>
            <rFont val="Tahoma"/>
            <family val="2"/>
          </rPr>
          <t xml:space="preserve">
Precio de tierra por v2</t>
        </r>
      </text>
    </comment>
  </commentList>
</comments>
</file>

<file path=xl/sharedStrings.xml><?xml version="1.0" encoding="utf-8"?>
<sst xmlns="http://schemas.openxmlformats.org/spreadsheetml/2006/main" count="96" uniqueCount="56">
  <si>
    <t>ENTRADAS</t>
  </si>
  <si>
    <t>% C/R =</t>
  </si>
  <si>
    <t>m2</t>
  </si>
  <si>
    <t>%</t>
  </si>
  <si>
    <t>$</t>
  </si>
  <si>
    <t>SALIDA</t>
  </si>
  <si>
    <t>$ x m2</t>
  </si>
  <si>
    <t>$ x v2</t>
  </si>
  <si>
    <r>
      <t>A</t>
    </r>
    <r>
      <rPr>
        <vertAlign val="subscript"/>
        <sz val="8"/>
        <color theme="1"/>
        <rFont val="Century Gothic"/>
        <family val="2"/>
      </rPr>
      <t xml:space="preserve">t </t>
    </r>
    <r>
      <rPr>
        <sz val="8"/>
        <color theme="1"/>
        <rFont val="Century Gothic"/>
        <family val="2"/>
      </rPr>
      <t>=</t>
    </r>
  </si>
  <si>
    <r>
      <t>I</t>
    </r>
    <r>
      <rPr>
        <vertAlign val="subscript"/>
        <sz val="8"/>
        <color theme="1"/>
        <rFont val="Century Gothic"/>
        <family val="2"/>
      </rPr>
      <t>e</t>
    </r>
    <r>
      <rPr>
        <sz val="8"/>
        <color theme="1"/>
        <rFont val="Century Gothic"/>
        <family val="2"/>
      </rPr>
      <t xml:space="preserve"> =</t>
    </r>
  </si>
  <si>
    <r>
      <t>P</t>
    </r>
    <r>
      <rPr>
        <vertAlign val="subscript"/>
        <sz val="8"/>
        <color theme="1"/>
        <rFont val="Century Gothic"/>
        <family val="2"/>
      </rPr>
      <t xml:space="preserve">V </t>
    </r>
    <r>
      <rPr>
        <sz val="8"/>
        <color theme="1"/>
        <rFont val="Century Gothic"/>
        <family val="2"/>
      </rPr>
      <t>=</t>
    </r>
  </si>
  <si>
    <r>
      <t>% V</t>
    </r>
    <r>
      <rPr>
        <vertAlign val="subscript"/>
        <sz val="8"/>
        <color theme="1"/>
        <rFont val="Century Gothic"/>
        <family val="2"/>
      </rPr>
      <t>T</t>
    </r>
    <r>
      <rPr>
        <sz val="8"/>
        <color theme="1"/>
        <rFont val="Century Gothic"/>
        <family val="2"/>
      </rPr>
      <t>/P</t>
    </r>
    <r>
      <rPr>
        <vertAlign val="subscript"/>
        <sz val="8"/>
        <color theme="1"/>
        <rFont val="Century Gothic"/>
        <family val="2"/>
      </rPr>
      <t>T</t>
    </r>
    <r>
      <rPr>
        <sz val="8"/>
        <color theme="1"/>
        <rFont val="Century Gothic"/>
        <family val="2"/>
      </rPr>
      <t xml:space="preserve"> =</t>
    </r>
  </si>
  <si>
    <r>
      <t>A</t>
    </r>
    <r>
      <rPr>
        <vertAlign val="subscript"/>
        <sz val="8"/>
        <color theme="1"/>
        <rFont val="Century Gothic"/>
        <family val="2"/>
      </rPr>
      <t>c</t>
    </r>
    <r>
      <rPr>
        <sz val="8"/>
        <color theme="1"/>
        <rFont val="Century Gothic"/>
        <family val="2"/>
      </rPr>
      <t xml:space="preserve"> =</t>
    </r>
  </si>
  <si>
    <r>
      <t>A</t>
    </r>
    <r>
      <rPr>
        <vertAlign val="subscript"/>
        <sz val="8"/>
        <color theme="1"/>
        <rFont val="Century Gothic"/>
        <family val="2"/>
      </rPr>
      <t>R</t>
    </r>
    <r>
      <rPr>
        <sz val="8"/>
        <color theme="1"/>
        <rFont val="Century Gothic"/>
        <family val="2"/>
      </rPr>
      <t xml:space="preserve"> =</t>
    </r>
  </si>
  <si>
    <r>
      <t>V</t>
    </r>
    <r>
      <rPr>
        <vertAlign val="subscript"/>
        <sz val="8"/>
        <color theme="1"/>
        <rFont val="Century Gothic"/>
        <family val="2"/>
      </rPr>
      <t xml:space="preserve">T </t>
    </r>
    <r>
      <rPr>
        <sz val="8"/>
        <color theme="1"/>
        <rFont val="Century Gothic"/>
        <family val="2"/>
      </rPr>
      <t>=</t>
    </r>
  </si>
  <si>
    <r>
      <t>P</t>
    </r>
    <r>
      <rPr>
        <vertAlign val="subscript"/>
        <sz val="8"/>
        <color theme="1"/>
        <rFont val="Century Gothic"/>
        <family val="2"/>
      </rPr>
      <t>T</t>
    </r>
    <r>
      <rPr>
        <sz val="8"/>
        <color theme="1"/>
        <rFont val="Century Gothic"/>
        <family val="2"/>
      </rPr>
      <t xml:space="preserve"> =</t>
    </r>
  </si>
  <si>
    <r>
      <t>P</t>
    </r>
    <r>
      <rPr>
        <vertAlign val="subscript"/>
        <sz val="8"/>
        <color theme="1"/>
        <rFont val="Century Gothic"/>
        <family val="2"/>
      </rPr>
      <t>T x m2</t>
    </r>
    <r>
      <rPr>
        <sz val="8"/>
        <color theme="1"/>
        <rFont val="Century Gothic"/>
        <family val="2"/>
      </rPr>
      <t xml:space="preserve"> =</t>
    </r>
  </si>
  <si>
    <r>
      <t>P</t>
    </r>
    <r>
      <rPr>
        <vertAlign val="subscript"/>
        <sz val="8"/>
        <color theme="1"/>
        <rFont val="Century Gothic"/>
        <family val="2"/>
      </rPr>
      <t>T x v2</t>
    </r>
    <r>
      <rPr>
        <sz val="8"/>
        <color theme="1"/>
        <rFont val="Century Gothic"/>
        <family val="2"/>
      </rPr>
      <t xml:space="preserve"> =</t>
    </r>
  </si>
  <si>
    <t>CÁLCULO</t>
  </si>
  <si>
    <t>ZONA GENERAL</t>
  </si>
  <si>
    <t>G4</t>
  </si>
  <si>
    <t>INCENTIVO</t>
  </si>
  <si>
    <t>APLICA</t>
  </si>
  <si>
    <t>CONDICIÓN</t>
  </si>
  <si>
    <t>G0</t>
  </si>
  <si>
    <t>G1</t>
  </si>
  <si>
    <t>G2</t>
  </si>
  <si>
    <t>G3</t>
  </si>
  <si>
    <t>G5</t>
  </si>
  <si>
    <t>SI</t>
  </si>
  <si>
    <t>F-1 Mayor cesión urbanística deáreas de servicio publico</t>
  </si>
  <si>
    <t>NO</t>
  </si>
  <si>
    <t>F-2 Pr donar inmuebles a la municipalidad</t>
  </si>
  <si>
    <t>F-3 Por dejar una vía pública en bordes con G0</t>
  </si>
  <si>
    <t>O-1 Por unificar predios para cosntruir</t>
  </si>
  <si>
    <t>O-2 Por proveer vialidades de alta calidad peatonal y ambiental</t>
  </si>
  <si>
    <t>O-3 Por proveer transparencia en el primer piso</t>
  </si>
  <si>
    <t>O-4 Por cumplir con las normas de accesibilidad para discapacitados</t>
  </si>
  <si>
    <t>O-5 Por dejar mayor permeabilidad</t>
  </si>
  <si>
    <t>O-6 Por construir viviendas compactas y de alta intensidad constructiva en las pareas centrales</t>
  </si>
  <si>
    <t>O-7 Por construir establecimientos educativos en donde no exita oferta educativa</t>
  </si>
  <si>
    <t>O-8 Por ensanchar aceras</t>
  </si>
  <si>
    <t>U-1 Por convertir uso no residencial en residencial o mixto</t>
  </si>
  <si>
    <t>U-2 Por eliminar una actividad condicionada existente</t>
  </si>
  <si>
    <t>U-3 por convertir cualquier uso residencial o no residencial en establecimientos educativos en donde no exita oferta educativa</t>
  </si>
  <si>
    <t xml:space="preserve">TOTAL DE PUNTOS </t>
  </si>
  <si>
    <t>CÁLCULO DE INCENTIVOS</t>
  </si>
  <si>
    <t>I.E.a=</t>
  </si>
  <si>
    <t>I.E.b=</t>
  </si>
  <si>
    <t>P.E.tot =</t>
  </si>
  <si>
    <t>fzg =</t>
  </si>
  <si>
    <t>ZONA G</t>
  </si>
  <si>
    <t>% INCENTIVOS</t>
  </si>
  <si>
    <t>INDICE DE EDIFICABILIDAD</t>
  </si>
  <si>
    <t>PRECIO DE VENTA (x m2)</t>
  </si>
  <si>
    <t>PRECIO DE VENTA (x 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</si>
</sst>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540A]* #,##0.00_ ;_-[$$-540A]* \-#,##0.00\ ;_-[$$-540A]* &quot;-&quot;??_ ;_-@_ 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vertAlign val="subscript"/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5BC1A3"/>
        <bgColor indexed="64"/>
      </patternFill>
    </fill>
    <fill>
      <patternFill patternType="solid">
        <fgColor rgb="FF3A4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 vertical="center"/>
    </xf>
    <xf numFmtId="164" fontId="2" fillId="2" borderId="0" xfId="0" applyNumberFormat="1" applyFont="1" applyFill="1"/>
    <xf numFmtId="164" fontId="2" fillId="4" borderId="0" xfId="0" applyNumberFormat="1" applyFont="1" applyFill="1"/>
    <xf numFmtId="43" fontId="2" fillId="4" borderId="0" xfId="1" applyFont="1" applyFill="1"/>
    <xf numFmtId="0" fontId="4" fillId="0" borderId="2" xfId="0" applyFont="1" applyBorder="1"/>
    <xf numFmtId="0" fontId="2" fillId="0" borderId="2" xfId="0" applyFont="1" applyBorder="1"/>
    <xf numFmtId="43" fontId="2" fillId="3" borderId="0" xfId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9" fontId="2" fillId="3" borderId="0" xfId="2" applyFont="1" applyFill="1" applyProtection="1">
      <protection locked="0"/>
    </xf>
    <xf numFmtId="164" fontId="2" fillId="3" borderId="0" xfId="0" applyNumberFormat="1" applyFont="1" applyFill="1" applyProtection="1">
      <protection locked="0"/>
    </xf>
    <xf numFmtId="0" fontId="0" fillId="7" borderId="0" xfId="0" applyFill="1"/>
    <xf numFmtId="0" fontId="11" fillId="7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left"/>
    </xf>
    <xf numFmtId="0" fontId="8" fillId="10" borderId="14" xfId="4" applyFill="1" applyBorder="1" applyAlignment="1">
      <alignment horizontal="center"/>
    </xf>
    <xf numFmtId="165" fontId="9" fillId="11" borderId="15" xfId="5" applyNumberFormat="1" applyFill="1" applyBorder="1" applyAlignment="1">
      <alignment horizontal="center"/>
    </xf>
    <xf numFmtId="165" fontId="9" fillId="11" borderId="16" xfId="5" applyNumberFormat="1" applyFill="1" applyBorder="1" applyAlignment="1">
      <alignment horizontal="center"/>
    </xf>
    <xf numFmtId="165" fontId="9" fillId="11" borderId="17" xfId="5" applyNumberFormat="1" applyFill="1" applyBorder="1" applyAlignment="1">
      <alignment horizontal="center"/>
    </xf>
    <xf numFmtId="0" fontId="10" fillId="9" borderId="18" xfId="0" applyFont="1" applyFill="1" applyBorder="1" applyAlignment="1">
      <alignment horizontal="left"/>
    </xf>
    <xf numFmtId="0" fontId="8" fillId="10" borderId="19" xfId="4" applyFill="1" applyBorder="1" applyAlignment="1">
      <alignment horizontal="center"/>
    </xf>
    <xf numFmtId="9" fontId="8" fillId="10" borderId="19" xfId="4" applyNumberFormat="1" applyFill="1" applyBorder="1" applyAlignment="1">
      <alignment horizontal="center"/>
    </xf>
    <xf numFmtId="165" fontId="9" fillId="11" borderId="20" xfId="5" applyNumberFormat="1" applyFill="1" applyBorder="1" applyAlignment="1">
      <alignment horizontal="center"/>
    </xf>
    <xf numFmtId="165" fontId="9" fillId="11" borderId="5" xfId="5" applyNumberFormat="1" applyFill="1" applyBorder="1" applyAlignment="1">
      <alignment horizontal="center"/>
    </xf>
    <xf numFmtId="165" fontId="9" fillId="11" borderId="21" xfId="5" applyNumberFormat="1" applyFill="1" applyBorder="1" applyAlignment="1">
      <alignment horizontal="center"/>
    </xf>
    <xf numFmtId="0" fontId="10" fillId="9" borderId="18" xfId="0" applyFont="1" applyFill="1" applyBorder="1" applyAlignment="1">
      <alignment horizontal="left" wrapText="1"/>
    </xf>
    <xf numFmtId="0" fontId="10" fillId="9" borderId="22" xfId="0" applyFont="1" applyFill="1" applyBorder="1" applyAlignment="1">
      <alignment horizontal="left" wrapText="1"/>
    </xf>
    <xf numFmtId="0" fontId="8" fillId="10" borderId="23" xfId="4" applyFill="1" applyBorder="1" applyAlignment="1">
      <alignment horizontal="center"/>
    </xf>
    <xf numFmtId="165" fontId="9" fillId="11" borderId="24" xfId="5" applyNumberFormat="1" applyFill="1" applyBorder="1" applyAlignment="1">
      <alignment horizontal="center"/>
    </xf>
    <xf numFmtId="165" fontId="9" fillId="11" borderId="25" xfId="5" applyNumberFormat="1" applyFill="1" applyBorder="1" applyAlignment="1">
      <alignment horizontal="center"/>
    </xf>
    <xf numFmtId="165" fontId="9" fillId="11" borderId="26" xfId="5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1" applyNumberFormat="1" applyFont="1" applyFill="1" applyBorder="1" applyAlignment="1">
      <alignment horizontal="center"/>
    </xf>
    <xf numFmtId="165" fontId="0" fillId="7" borderId="0" xfId="0" applyNumberFormat="1" applyFill="1"/>
    <xf numFmtId="0" fontId="7" fillId="7" borderId="3" xfId="3" applyFill="1"/>
    <xf numFmtId="0" fontId="0" fillId="7" borderId="6" xfId="0" applyFill="1" applyBorder="1"/>
    <xf numFmtId="2" fontId="11" fillId="7" borderId="12" xfId="0" applyNumberFormat="1" applyFont="1" applyFill="1" applyBorder="1"/>
    <xf numFmtId="2" fontId="0" fillId="7" borderId="0" xfId="0" applyNumberFormat="1" applyFill="1"/>
    <xf numFmtId="43" fontId="2" fillId="3" borderId="0" xfId="1" applyFont="1" applyFill="1" applyAlignment="1" applyProtection="1">
      <alignment horizontal="right"/>
      <protection locked="0"/>
    </xf>
    <xf numFmtId="9" fontId="2" fillId="3" borderId="0" xfId="1" applyNumberFormat="1" applyFont="1" applyFill="1" applyProtection="1">
      <protection locked="0"/>
    </xf>
    <xf numFmtId="43" fontId="11" fillId="7" borderId="7" xfId="0" applyNumberFormat="1" applyFont="1" applyFill="1" applyBorder="1" applyAlignment="1">
      <alignment horizontal="center"/>
    </xf>
    <xf numFmtId="43" fontId="13" fillId="0" borderId="0" xfId="1" applyFont="1" applyAlignment="1">
      <alignment horizontal="center"/>
    </xf>
    <xf numFmtId="43" fontId="2" fillId="0" borderId="0" xfId="1" applyFont="1"/>
    <xf numFmtId="43" fontId="2" fillId="0" borderId="0" xfId="0" applyNumberFormat="1" applyFont="1" applyBorder="1"/>
    <xf numFmtId="43" fontId="2" fillId="0" borderId="27" xfId="0" applyNumberFormat="1" applyFont="1" applyBorder="1"/>
    <xf numFmtId="43" fontId="2" fillId="0" borderId="29" xfId="0" applyNumberFormat="1" applyFont="1" applyBorder="1"/>
    <xf numFmtId="43" fontId="2" fillId="0" borderId="30" xfId="0" applyNumberFormat="1" applyFont="1" applyBorder="1"/>
    <xf numFmtId="0" fontId="2" fillId="0" borderId="6" xfId="0" applyFont="1" applyBorder="1"/>
    <xf numFmtId="164" fontId="4" fillId="0" borderId="11" xfId="0" applyNumberFormat="1" applyFont="1" applyFill="1" applyBorder="1" applyProtection="1">
      <protection locked="0"/>
    </xf>
    <xf numFmtId="164" fontId="4" fillId="0" borderId="12" xfId="0" applyNumberFormat="1" applyFont="1" applyFill="1" applyBorder="1" applyProtection="1">
      <protection locked="0"/>
    </xf>
    <xf numFmtId="164" fontId="4" fillId="0" borderId="29" xfId="0" applyNumberFormat="1" applyFont="1" applyFill="1" applyBorder="1" applyProtection="1">
      <protection locked="0"/>
    </xf>
    <xf numFmtId="164" fontId="4" fillId="0" borderId="30" xfId="0" applyNumberFormat="1" applyFont="1" applyFill="1" applyBorder="1" applyProtection="1">
      <protection locked="0"/>
    </xf>
    <xf numFmtId="43" fontId="4" fillId="0" borderId="31" xfId="1" applyFont="1" applyBorder="1"/>
    <xf numFmtId="43" fontId="4" fillId="0" borderId="33" xfId="1" applyFont="1" applyBorder="1"/>
    <xf numFmtId="43" fontId="4" fillId="0" borderId="32" xfId="1" applyFont="1" applyBorder="1"/>
    <xf numFmtId="0" fontId="4" fillId="0" borderId="0" xfId="0" applyFont="1"/>
    <xf numFmtId="0" fontId="4" fillId="0" borderId="6" xfId="0" applyFont="1" applyBorder="1"/>
    <xf numFmtId="0" fontId="4" fillId="0" borderId="28" xfId="0" applyFont="1" applyBorder="1"/>
    <xf numFmtId="0" fontId="14" fillId="0" borderId="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9" fontId="4" fillId="0" borderId="33" xfId="2" applyFont="1" applyBorder="1" applyAlignment="1">
      <alignment horizontal="center" vertical="center" wrapText="1"/>
    </xf>
    <xf numFmtId="9" fontId="4" fillId="0" borderId="28" xfId="2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0" borderId="31" xfId="0" applyNumberFormat="1" applyFont="1" applyBorder="1" applyAlignment="1">
      <alignment horizontal="center" vertical="center" textRotation="90" wrapText="1"/>
    </xf>
    <xf numFmtId="9" fontId="4" fillId="0" borderId="33" xfId="0" applyNumberFormat="1" applyFont="1" applyBorder="1" applyAlignment="1">
      <alignment horizontal="center" vertical="center" textRotation="90" wrapText="1"/>
    </xf>
    <xf numFmtId="9" fontId="4" fillId="0" borderId="32" xfId="0" applyNumberFormat="1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3" fillId="0" borderId="0" xfId="0" applyFont="1" applyAlignment="1">
      <alignment horizontal="right"/>
    </xf>
  </cellXfs>
  <cellStyles count="6">
    <cellStyle name="Encabezado 1" xfId="3" builtinId="16"/>
    <cellStyle name="Entrada" xfId="4" builtinId="20"/>
    <cellStyle name="Millares" xfId="1" builtinId="3"/>
    <cellStyle name="Normal" xfId="0" builtinId="0"/>
    <cellStyle name="Porcentaje" xfId="2" builtinId="5"/>
    <cellStyle name="Salida" xfId="5" builtinId="21"/>
  </cellStyles>
  <dxfs count="1">
    <dxf>
      <fill>
        <gradientFill degree="270">
          <stop position="0">
            <color rgb="FF00FF00"/>
          </stop>
          <stop position="1">
            <color theme="4"/>
          </stop>
        </gradient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212912</xdr:colOff>
      <xdr:row>30</xdr:row>
      <xdr:rowOff>18376</xdr:rowOff>
    </xdr:from>
    <xdr:to>
      <xdr:col>6</xdr:col>
      <xdr:colOff>232901</xdr:colOff>
      <xdr:row>47</xdr:row>
      <xdr:rowOff>5999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2931B7-0666-4B13-A0A9-AB4BBD1A5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912" y="6690639"/>
          <a:ext cx="7697139" cy="3064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P66"/>
  <sheetViews>
    <sheetView showGridLines="0" tabSelected="1" zoomScaleNormal="100" zoomScaleSheetLayoutView="100" workbookViewId="0">
      <selection activeCell="AA52" sqref="AA52"/>
    </sheetView>
  </sheetViews>
  <sheetFormatPr baseColWidth="10" defaultColWidth="11.5234375" defaultRowHeight="10.5" x14ac:dyDescent="0.35"/>
  <cols>
    <col min="1" max="1" width="3.1015625" style="1" customWidth="1"/>
    <col min="2" max="2" width="11.5234375" style="1"/>
    <col min="3" max="3" width="11.7890625" style="1" bestFit="1" customWidth="1"/>
    <col min="4" max="4" width="5.3125" style="1" bestFit="1" customWidth="1"/>
    <col min="5" max="5" width="3.5234375" style="1" customWidth="1"/>
    <col min="6" max="6" width="11.5234375" style="1"/>
    <col min="7" max="7" width="10.3125" style="1" customWidth="1"/>
    <col min="8" max="8" width="4.9453125" style="1" bestFit="1" customWidth="1"/>
    <col min="9" max="9" width="4.68359375" style="1" bestFit="1" customWidth="1"/>
    <col min="10" max="22" width="7.9453125" style="1" bestFit="1" customWidth="1"/>
    <col min="23" max="24" width="6.734375" style="1" bestFit="1" customWidth="1"/>
    <col min="25" max="25" width="11.5234375" style="1"/>
    <col min="26" max="26" width="6.734375" style="1" customWidth="1"/>
    <col min="27" max="27" width="4.578125" style="1" bestFit="1" customWidth="1"/>
    <col min="28" max="40" width="7.9453125" style="1" bestFit="1" customWidth="1"/>
    <col min="41" max="42" width="6.734375" style="1" bestFit="1" customWidth="1"/>
    <col min="43" max="16384" width="11.5234375" style="1"/>
  </cols>
  <sheetData>
    <row r="2" spans="2:42" ht="12.6" thickBot="1" x14ac:dyDescent="0.4">
      <c r="B2" s="7" t="s">
        <v>0</v>
      </c>
      <c r="C2" s="8"/>
      <c r="D2" s="8"/>
      <c r="G2" s="3" t="s">
        <v>11</v>
      </c>
      <c r="H2" s="3"/>
      <c r="J2" s="11">
        <v>0.1</v>
      </c>
    </row>
    <row r="3" spans="2:42" x14ac:dyDescent="0.35">
      <c r="G3" s="3" t="s">
        <v>1</v>
      </c>
      <c r="H3" s="3"/>
      <c r="I3" s="3"/>
      <c r="J3" s="11">
        <v>0.85</v>
      </c>
    </row>
    <row r="4" spans="2:42" ht="12.6" thickBot="1" x14ac:dyDescent="0.4">
      <c r="B4" s="3" t="s">
        <v>8</v>
      </c>
      <c r="C4" s="9">
        <f>2500/1.4312</f>
        <v>1746.7859139183902</v>
      </c>
      <c r="D4" s="2" t="s">
        <v>2</v>
      </c>
      <c r="J4" s="46"/>
    </row>
    <row r="5" spans="2:42" ht="14.25" customHeight="1" thickBot="1" x14ac:dyDescent="0.4">
      <c r="B5" s="3" t="s">
        <v>51</v>
      </c>
      <c r="C5" s="42" t="s">
        <v>28</v>
      </c>
      <c r="D5" s="2"/>
      <c r="G5" s="71" t="s">
        <v>28</v>
      </c>
      <c r="H5" s="62"/>
      <c r="I5" s="51"/>
      <c r="J5" s="66" t="s">
        <v>55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Z5" s="71" t="str">
        <f>+G5</f>
        <v>G5</v>
      </c>
      <c r="AA5" s="51"/>
      <c r="AB5" s="66" t="s">
        <v>54</v>
      </c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7"/>
    </row>
    <row r="6" spans="2:42" ht="12.3" thickBot="1" x14ac:dyDescent="0.4">
      <c r="B6" s="3" t="s">
        <v>52</v>
      </c>
      <c r="C6" s="43">
        <v>0.6</v>
      </c>
      <c r="D6" s="2"/>
      <c r="G6" s="72"/>
      <c r="H6" s="63"/>
      <c r="I6" s="51"/>
      <c r="J6" s="52">
        <v>2200</v>
      </c>
      <c r="K6" s="52">
        <v>2100</v>
      </c>
      <c r="L6" s="52">
        <v>2000</v>
      </c>
      <c r="M6" s="52">
        <v>1900</v>
      </c>
      <c r="N6" s="52">
        <v>1800</v>
      </c>
      <c r="O6" s="52">
        <v>1700</v>
      </c>
      <c r="P6" s="52">
        <v>1600</v>
      </c>
      <c r="Q6" s="52">
        <v>1500</v>
      </c>
      <c r="R6" s="52">
        <v>1400</v>
      </c>
      <c r="S6" s="52">
        <v>1300</v>
      </c>
      <c r="T6" s="52">
        <v>1200</v>
      </c>
      <c r="U6" s="52">
        <v>1100</v>
      </c>
      <c r="V6" s="52">
        <v>1000</v>
      </c>
      <c r="W6" s="52">
        <v>900</v>
      </c>
      <c r="X6" s="53">
        <v>800</v>
      </c>
      <c r="Z6" s="72"/>
      <c r="AA6" s="51"/>
      <c r="AB6" s="52">
        <v>2200</v>
      </c>
      <c r="AC6" s="52">
        <v>2100</v>
      </c>
      <c r="AD6" s="52">
        <v>2000</v>
      </c>
      <c r="AE6" s="52">
        <v>1900</v>
      </c>
      <c r="AF6" s="52">
        <v>1800</v>
      </c>
      <c r="AG6" s="52">
        <v>1700</v>
      </c>
      <c r="AH6" s="52">
        <v>1600</v>
      </c>
      <c r="AI6" s="52">
        <v>1500</v>
      </c>
      <c r="AJ6" s="52">
        <v>1400</v>
      </c>
      <c r="AK6" s="52">
        <v>1300</v>
      </c>
      <c r="AL6" s="52">
        <v>1200</v>
      </c>
      <c r="AM6" s="52">
        <v>1100</v>
      </c>
      <c r="AN6" s="52">
        <v>1000</v>
      </c>
      <c r="AO6" s="52">
        <v>900</v>
      </c>
      <c r="AP6" s="53">
        <v>800</v>
      </c>
    </row>
    <row r="7" spans="2:42" ht="12.3" x14ac:dyDescent="0.35">
      <c r="B7" s="3" t="s">
        <v>9</v>
      </c>
      <c r="C7" s="10">
        <f>+Hoja1!C25</f>
        <v>7.8</v>
      </c>
      <c r="D7" s="2"/>
      <c r="G7" s="68" t="s">
        <v>53</v>
      </c>
      <c r="H7" s="64">
        <v>1</v>
      </c>
      <c r="I7" s="57">
        <v>9</v>
      </c>
      <c r="J7" s="47">
        <f t="shared" ref="J7:X17" si="0">+(($I7*$J$3*J$6*$J$2)/1.43122)</f>
        <v>1175.9198446080966</v>
      </c>
      <c r="K7" s="47">
        <f t="shared" si="0"/>
        <v>1122.4689425804559</v>
      </c>
      <c r="L7" s="47">
        <f t="shared" si="0"/>
        <v>1069.0180405528151</v>
      </c>
      <c r="M7" s="47">
        <f t="shared" si="0"/>
        <v>1015.5671385251744</v>
      </c>
      <c r="N7" s="47">
        <f t="shared" si="0"/>
        <v>962.11623649753358</v>
      </c>
      <c r="O7" s="47">
        <f t="shared" si="0"/>
        <v>908.66533446989285</v>
      </c>
      <c r="P7" s="47">
        <f t="shared" si="0"/>
        <v>855.21443244225213</v>
      </c>
      <c r="Q7" s="47">
        <f t="shared" si="0"/>
        <v>801.7635304146113</v>
      </c>
      <c r="R7" s="47">
        <f t="shared" si="0"/>
        <v>748.31262838697057</v>
      </c>
      <c r="S7" s="47">
        <f t="shared" si="0"/>
        <v>694.86172635932985</v>
      </c>
      <c r="T7" s="47">
        <f t="shared" si="0"/>
        <v>641.41082433168913</v>
      </c>
      <c r="U7" s="47">
        <f t="shared" si="0"/>
        <v>587.95992230404829</v>
      </c>
      <c r="V7" s="47">
        <f t="shared" si="0"/>
        <v>534.50902027640757</v>
      </c>
      <c r="W7" s="47">
        <f t="shared" si="0"/>
        <v>481.05811824876679</v>
      </c>
      <c r="X7" s="48">
        <f t="shared" si="0"/>
        <v>427.60721622112607</v>
      </c>
      <c r="Z7" s="68" t="s">
        <v>53</v>
      </c>
      <c r="AA7" s="57">
        <v>9</v>
      </c>
      <c r="AB7" s="47">
        <f>+(($I7*$J$3*AB$6*$J$2))</f>
        <v>1683</v>
      </c>
      <c r="AC7" s="47">
        <f t="shared" ref="AC7:AP17" si="1">+(($I7*$J$3*AC$6*$J$2))</f>
        <v>1606.5</v>
      </c>
      <c r="AD7" s="47">
        <f t="shared" si="1"/>
        <v>1530</v>
      </c>
      <c r="AE7" s="47">
        <f t="shared" si="1"/>
        <v>1453.5</v>
      </c>
      <c r="AF7" s="47">
        <f t="shared" si="1"/>
        <v>1377</v>
      </c>
      <c r="AG7" s="47">
        <f t="shared" si="1"/>
        <v>1300.5</v>
      </c>
      <c r="AH7" s="47">
        <f t="shared" si="1"/>
        <v>1224</v>
      </c>
      <c r="AI7" s="47">
        <f t="shared" si="1"/>
        <v>1147.5</v>
      </c>
      <c r="AJ7" s="47">
        <f t="shared" si="1"/>
        <v>1071</v>
      </c>
      <c r="AK7" s="47">
        <f t="shared" si="1"/>
        <v>994.5</v>
      </c>
      <c r="AL7" s="47">
        <f t="shared" si="1"/>
        <v>918</v>
      </c>
      <c r="AM7" s="47">
        <f t="shared" si="1"/>
        <v>841.5</v>
      </c>
      <c r="AN7" s="47">
        <f t="shared" si="1"/>
        <v>765</v>
      </c>
      <c r="AO7" s="47">
        <f t="shared" si="1"/>
        <v>688.5</v>
      </c>
      <c r="AP7" s="47">
        <f t="shared" si="1"/>
        <v>612</v>
      </c>
    </row>
    <row r="8" spans="2:42" x14ac:dyDescent="0.35">
      <c r="B8" s="3" t="s">
        <v>1</v>
      </c>
      <c r="C8" s="11">
        <f>+J3</f>
        <v>0.85</v>
      </c>
      <c r="D8" s="2" t="s">
        <v>3</v>
      </c>
      <c r="G8" s="69"/>
      <c r="H8" s="64">
        <v>0.9</v>
      </c>
      <c r="I8" s="57">
        <v>8.6999999999999993</v>
      </c>
      <c r="J8" s="47">
        <f t="shared" si="0"/>
        <v>1136.7225164544934</v>
      </c>
      <c r="K8" s="47">
        <f t="shared" si="0"/>
        <v>1085.0533111611073</v>
      </c>
      <c r="L8" s="47">
        <f t="shared" si="0"/>
        <v>1033.3841058677212</v>
      </c>
      <c r="M8" s="47">
        <f t="shared" si="0"/>
        <v>981.71490057433539</v>
      </c>
      <c r="N8" s="47">
        <f t="shared" si="0"/>
        <v>930.0456952809493</v>
      </c>
      <c r="O8" s="47">
        <f t="shared" si="0"/>
        <v>878.3764899875631</v>
      </c>
      <c r="P8" s="47">
        <f t="shared" si="0"/>
        <v>826.70728469417702</v>
      </c>
      <c r="Q8" s="47">
        <f t="shared" si="0"/>
        <v>775.03807940079093</v>
      </c>
      <c r="R8" s="47">
        <f t="shared" si="0"/>
        <v>723.36887410740485</v>
      </c>
      <c r="S8" s="47">
        <f t="shared" si="0"/>
        <v>671.69966881401888</v>
      </c>
      <c r="T8" s="47">
        <f t="shared" si="0"/>
        <v>620.03046352063279</v>
      </c>
      <c r="U8" s="47">
        <f t="shared" si="0"/>
        <v>568.36125822724671</v>
      </c>
      <c r="V8" s="47">
        <f t="shared" si="0"/>
        <v>516.69205293386062</v>
      </c>
      <c r="W8" s="47">
        <f t="shared" si="0"/>
        <v>465.02284764047465</v>
      </c>
      <c r="X8" s="48">
        <f t="shared" si="0"/>
        <v>413.35364234708851</v>
      </c>
      <c r="Z8" s="69"/>
      <c r="AA8" s="57">
        <v>8.6999999999999993</v>
      </c>
      <c r="AB8" s="47">
        <f t="shared" ref="AB8:AB17" si="2">+(($I8*$J$3*AB$6*$J$2))</f>
        <v>1626.8999999999999</v>
      </c>
      <c r="AC8" s="47">
        <f t="shared" si="1"/>
        <v>1552.95</v>
      </c>
      <c r="AD8" s="47">
        <f t="shared" si="1"/>
        <v>1479</v>
      </c>
      <c r="AE8" s="47">
        <f t="shared" si="1"/>
        <v>1405.0500000000002</v>
      </c>
      <c r="AF8" s="47">
        <f t="shared" si="1"/>
        <v>1331.1000000000001</v>
      </c>
      <c r="AG8" s="47">
        <f t="shared" si="1"/>
        <v>1257.1500000000001</v>
      </c>
      <c r="AH8" s="47">
        <f t="shared" si="1"/>
        <v>1183.2</v>
      </c>
      <c r="AI8" s="47">
        <f t="shared" si="1"/>
        <v>1109.25</v>
      </c>
      <c r="AJ8" s="47">
        <f t="shared" si="1"/>
        <v>1035.3</v>
      </c>
      <c r="AK8" s="47">
        <f t="shared" si="1"/>
        <v>961.35</v>
      </c>
      <c r="AL8" s="47">
        <f t="shared" si="1"/>
        <v>887.40000000000009</v>
      </c>
      <c r="AM8" s="47">
        <f t="shared" si="1"/>
        <v>813.44999999999993</v>
      </c>
      <c r="AN8" s="47">
        <f t="shared" si="1"/>
        <v>739.5</v>
      </c>
      <c r="AO8" s="47">
        <f t="shared" si="1"/>
        <v>665.55000000000007</v>
      </c>
      <c r="AP8" s="47">
        <f t="shared" si="1"/>
        <v>591.6</v>
      </c>
    </row>
    <row r="9" spans="2:42" ht="12.3" x14ac:dyDescent="0.35">
      <c r="B9" s="3" t="s">
        <v>10</v>
      </c>
      <c r="C9" s="12">
        <v>1900</v>
      </c>
      <c r="D9" s="2" t="s">
        <v>6</v>
      </c>
      <c r="G9" s="69"/>
      <c r="H9" s="64">
        <v>0.8</v>
      </c>
      <c r="I9" s="57">
        <v>8.4</v>
      </c>
      <c r="J9" s="47">
        <f t="shared" si="0"/>
        <v>1097.5251883008902</v>
      </c>
      <c r="K9" s="47">
        <f t="shared" si="0"/>
        <v>1047.6376797417588</v>
      </c>
      <c r="L9" s="47">
        <f t="shared" si="0"/>
        <v>997.75017118262747</v>
      </c>
      <c r="M9" s="47">
        <f t="shared" si="0"/>
        <v>947.86266262349613</v>
      </c>
      <c r="N9" s="47">
        <f t="shared" si="0"/>
        <v>897.97515406436469</v>
      </c>
      <c r="O9" s="47">
        <f t="shared" si="0"/>
        <v>848.08764550523335</v>
      </c>
      <c r="P9" s="47">
        <f t="shared" si="0"/>
        <v>798.20013694610202</v>
      </c>
      <c r="Q9" s="47">
        <f t="shared" si="0"/>
        <v>748.31262838697057</v>
      </c>
      <c r="R9" s="47">
        <f t="shared" si="0"/>
        <v>698.42511982783924</v>
      </c>
      <c r="S9" s="47">
        <f t="shared" si="0"/>
        <v>648.53761126870791</v>
      </c>
      <c r="T9" s="47">
        <f t="shared" si="0"/>
        <v>598.65010270957657</v>
      </c>
      <c r="U9" s="47">
        <f t="shared" si="0"/>
        <v>548.76259415044512</v>
      </c>
      <c r="V9" s="47">
        <f t="shared" si="0"/>
        <v>498.87508559131373</v>
      </c>
      <c r="W9" s="47">
        <f t="shared" si="0"/>
        <v>448.98757703218234</v>
      </c>
      <c r="X9" s="48">
        <f t="shared" si="0"/>
        <v>399.10006847305101</v>
      </c>
      <c r="Z9" s="69"/>
      <c r="AA9" s="57">
        <v>8.4</v>
      </c>
      <c r="AB9" s="47">
        <f t="shared" si="2"/>
        <v>1570.8000000000002</v>
      </c>
      <c r="AC9" s="47">
        <f t="shared" si="1"/>
        <v>1499.4</v>
      </c>
      <c r="AD9" s="47">
        <f t="shared" si="1"/>
        <v>1428</v>
      </c>
      <c r="AE9" s="47">
        <f t="shared" si="1"/>
        <v>1356.6000000000001</v>
      </c>
      <c r="AF9" s="47">
        <f t="shared" si="1"/>
        <v>1285.2</v>
      </c>
      <c r="AG9" s="47">
        <f t="shared" si="1"/>
        <v>1213.8</v>
      </c>
      <c r="AH9" s="47">
        <f t="shared" si="1"/>
        <v>1142.4000000000001</v>
      </c>
      <c r="AI9" s="47">
        <f t="shared" si="1"/>
        <v>1071</v>
      </c>
      <c r="AJ9" s="47">
        <f t="shared" si="1"/>
        <v>999.6</v>
      </c>
      <c r="AK9" s="47">
        <f t="shared" si="1"/>
        <v>928.2</v>
      </c>
      <c r="AL9" s="47">
        <f t="shared" si="1"/>
        <v>856.80000000000007</v>
      </c>
      <c r="AM9" s="47">
        <f t="shared" si="1"/>
        <v>785.40000000000009</v>
      </c>
      <c r="AN9" s="47">
        <f t="shared" si="1"/>
        <v>714</v>
      </c>
      <c r="AO9" s="47">
        <f t="shared" si="1"/>
        <v>642.6</v>
      </c>
      <c r="AP9" s="47">
        <f t="shared" si="1"/>
        <v>571.20000000000005</v>
      </c>
    </row>
    <row r="10" spans="2:42" x14ac:dyDescent="0.35">
      <c r="G10" s="69"/>
      <c r="H10" s="64">
        <v>0.7</v>
      </c>
      <c r="I10" s="57">
        <v>8.1</v>
      </c>
      <c r="J10" s="47">
        <f t="shared" si="0"/>
        <v>1058.3278601472871</v>
      </c>
      <c r="K10" s="47">
        <f t="shared" si="0"/>
        <v>1010.2220483224104</v>
      </c>
      <c r="L10" s="47">
        <f t="shared" si="0"/>
        <v>962.11623649753358</v>
      </c>
      <c r="M10" s="47">
        <f t="shared" si="0"/>
        <v>914.010424672657</v>
      </c>
      <c r="N10" s="47">
        <f t="shared" si="0"/>
        <v>865.90461284778041</v>
      </c>
      <c r="O10" s="47">
        <f t="shared" si="0"/>
        <v>817.7988010229036</v>
      </c>
      <c r="P10" s="47">
        <f t="shared" si="0"/>
        <v>769.69298919802702</v>
      </c>
      <c r="Q10" s="47">
        <f t="shared" si="0"/>
        <v>721.58717737315021</v>
      </c>
      <c r="R10" s="47">
        <f t="shared" si="0"/>
        <v>673.48136554827363</v>
      </c>
      <c r="S10" s="47">
        <f t="shared" si="0"/>
        <v>625.37555372339693</v>
      </c>
      <c r="T10" s="47">
        <f t="shared" si="0"/>
        <v>577.26974189852024</v>
      </c>
      <c r="U10" s="47">
        <f t="shared" si="0"/>
        <v>529.16393007364354</v>
      </c>
      <c r="V10" s="47">
        <f t="shared" si="0"/>
        <v>481.05811824876679</v>
      </c>
      <c r="W10" s="47">
        <f t="shared" si="0"/>
        <v>432.95230642389021</v>
      </c>
      <c r="X10" s="48">
        <f t="shared" si="0"/>
        <v>384.84649459901351</v>
      </c>
      <c r="Z10" s="69"/>
      <c r="AA10" s="57">
        <v>8.1</v>
      </c>
      <c r="AB10" s="47">
        <f t="shared" si="2"/>
        <v>1514.7</v>
      </c>
      <c r="AC10" s="47">
        <f t="shared" si="1"/>
        <v>1445.8500000000001</v>
      </c>
      <c r="AD10" s="47">
        <f t="shared" si="1"/>
        <v>1377</v>
      </c>
      <c r="AE10" s="47">
        <f t="shared" si="1"/>
        <v>1308.1500000000001</v>
      </c>
      <c r="AF10" s="47">
        <f t="shared" si="1"/>
        <v>1239.3000000000002</v>
      </c>
      <c r="AG10" s="47">
        <f t="shared" si="1"/>
        <v>1170.45</v>
      </c>
      <c r="AH10" s="47">
        <f t="shared" si="1"/>
        <v>1101.6000000000001</v>
      </c>
      <c r="AI10" s="47">
        <f t="shared" si="1"/>
        <v>1032.75</v>
      </c>
      <c r="AJ10" s="47">
        <f t="shared" si="1"/>
        <v>963.90000000000009</v>
      </c>
      <c r="AK10" s="47">
        <f t="shared" si="1"/>
        <v>895.05000000000007</v>
      </c>
      <c r="AL10" s="47">
        <f t="shared" si="1"/>
        <v>826.2</v>
      </c>
      <c r="AM10" s="47">
        <f t="shared" si="1"/>
        <v>757.35</v>
      </c>
      <c r="AN10" s="47">
        <f t="shared" si="1"/>
        <v>688.5</v>
      </c>
      <c r="AO10" s="47">
        <f t="shared" si="1"/>
        <v>619.65000000000009</v>
      </c>
      <c r="AP10" s="47">
        <f t="shared" si="1"/>
        <v>550.80000000000007</v>
      </c>
    </row>
    <row r="11" spans="2:42" x14ac:dyDescent="0.35">
      <c r="G11" s="69"/>
      <c r="H11" s="64">
        <v>0.6</v>
      </c>
      <c r="I11" s="57">
        <v>7.8</v>
      </c>
      <c r="J11" s="47">
        <f t="shared" si="0"/>
        <v>1019.1305319936838</v>
      </c>
      <c r="K11" s="47">
        <f t="shared" si="0"/>
        <v>972.80641690306186</v>
      </c>
      <c r="L11" s="47">
        <f t="shared" si="0"/>
        <v>926.4823018124398</v>
      </c>
      <c r="M11" s="47">
        <f t="shared" si="0"/>
        <v>880.15818672181786</v>
      </c>
      <c r="N11" s="47">
        <f t="shared" si="0"/>
        <v>833.83407163119591</v>
      </c>
      <c r="O11" s="47">
        <f t="shared" si="0"/>
        <v>787.50995654057385</v>
      </c>
      <c r="P11" s="47">
        <f t="shared" si="0"/>
        <v>741.18584144995179</v>
      </c>
      <c r="Q11" s="47">
        <f t="shared" si="0"/>
        <v>694.86172635932985</v>
      </c>
      <c r="R11" s="47">
        <f t="shared" si="0"/>
        <v>648.53761126870791</v>
      </c>
      <c r="S11" s="47">
        <f t="shared" si="0"/>
        <v>602.21349617808596</v>
      </c>
      <c r="T11" s="47">
        <f t="shared" si="0"/>
        <v>555.8893810874639</v>
      </c>
      <c r="U11" s="47">
        <f t="shared" si="0"/>
        <v>509.5652659968419</v>
      </c>
      <c r="V11" s="47">
        <f t="shared" si="0"/>
        <v>463.2411509062199</v>
      </c>
      <c r="W11" s="47">
        <f t="shared" si="0"/>
        <v>416.91703581559796</v>
      </c>
      <c r="X11" s="48">
        <f t="shared" si="0"/>
        <v>370.5929207249759</v>
      </c>
      <c r="Z11" s="69"/>
      <c r="AA11" s="57">
        <v>7.8</v>
      </c>
      <c r="AB11" s="47">
        <f t="shared" si="2"/>
        <v>1458.6000000000001</v>
      </c>
      <c r="AC11" s="47">
        <f t="shared" si="1"/>
        <v>1392.3000000000002</v>
      </c>
      <c r="AD11" s="47">
        <f t="shared" si="1"/>
        <v>1326</v>
      </c>
      <c r="AE11" s="47">
        <f t="shared" si="1"/>
        <v>1259.7</v>
      </c>
      <c r="AF11" s="47">
        <f t="shared" si="1"/>
        <v>1193.4000000000001</v>
      </c>
      <c r="AG11" s="47">
        <f t="shared" si="1"/>
        <v>1127.1000000000001</v>
      </c>
      <c r="AH11" s="47">
        <f t="shared" si="1"/>
        <v>1060.8</v>
      </c>
      <c r="AI11" s="47">
        <f t="shared" si="1"/>
        <v>994.5</v>
      </c>
      <c r="AJ11" s="47">
        <f t="shared" si="1"/>
        <v>928.2</v>
      </c>
      <c r="AK11" s="47">
        <f t="shared" si="1"/>
        <v>861.90000000000009</v>
      </c>
      <c r="AL11" s="47">
        <f t="shared" si="1"/>
        <v>795.6</v>
      </c>
      <c r="AM11" s="47">
        <f t="shared" si="1"/>
        <v>729.30000000000007</v>
      </c>
      <c r="AN11" s="47">
        <f t="shared" si="1"/>
        <v>663</v>
      </c>
      <c r="AO11" s="47">
        <f t="shared" si="1"/>
        <v>596.70000000000005</v>
      </c>
      <c r="AP11" s="47">
        <f t="shared" si="1"/>
        <v>530.4</v>
      </c>
    </row>
    <row r="12" spans="2:42" ht="10.8" thickBot="1" x14ac:dyDescent="0.4">
      <c r="B12" s="7" t="s">
        <v>18</v>
      </c>
      <c r="C12" s="8"/>
      <c r="D12" s="8"/>
      <c r="G12" s="69"/>
      <c r="H12" s="64">
        <v>0.5</v>
      </c>
      <c r="I12" s="57">
        <v>7.5</v>
      </c>
      <c r="J12" s="47">
        <f t="shared" si="0"/>
        <v>979.93320384008052</v>
      </c>
      <c r="K12" s="47">
        <f t="shared" si="0"/>
        <v>935.39078548371322</v>
      </c>
      <c r="L12" s="47">
        <f t="shared" si="0"/>
        <v>890.84836712734591</v>
      </c>
      <c r="M12" s="47">
        <f t="shared" si="0"/>
        <v>846.3059487709786</v>
      </c>
      <c r="N12" s="47">
        <f t="shared" si="0"/>
        <v>801.7635304146113</v>
      </c>
      <c r="O12" s="47">
        <f t="shared" si="0"/>
        <v>757.2211120582441</v>
      </c>
      <c r="P12" s="47">
        <f t="shared" si="0"/>
        <v>712.6786937018768</v>
      </c>
      <c r="Q12" s="47">
        <f t="shared" si="0"/>
        <v>668.13627534550949</v>
      </c>
      <c r="R12" s="47">
        <f t="shared" si="0"/>
        <v>623.59385698914218</v>
      </c>
      <c r="S12" s="47">
        <f t="shared" si="0"/>
        <v>579.05143863277488</v>
      </c>
      <c r="T12" s="47">
        <f t="shared" si="0"/>
        <v>534.50902027640757</v>
      </c>
      <c r="U12" s="47">
        <f t="shared" si="0"/>
        <v>489.96660192004026</v>
      </c>
      <c r="V12" s="47">
        <f t="shared" si="0"/>
        <v>445.42418356367295</v>
      </c>
      <c r="W12" s="47">
        <f t="shared" si="0"/>
        <v>400.88176520730565</v>
      </c>
      <c r="X12" s="48">
        <f t="shared" si="0"/>
        <v>356.3393468509384</v>
      </c>
      <c r="Z12" s="69"/>
      <c r="AA12" s="57">
        <v>7.5</v>
      </c>
      <c r="AB12" s="47">
        <f t="shared" si="2"/>
        <v>1402.5</v>
      </c>
      <c r="AC12" s="47">
        <f t="shared" si="1"/>
        <v>1338.75</v>
      </c>
      <c r="AD12" s="47">
        <f t="shared" si="1"/>
        <v>1275</v>
      </c>
      <c r="AE12" s="47">
        <f t="shared" si="1"/>
        <v>1211.25</v>
      </c>
      <c r="AF12" s="47">
        <f t="shared" si="1"/>
        <v>1147.5</v>
      </c>
      <c r="AG12" s="47">
        <f t="shared" si="1"/>
        <v>1083.75</v>
      </c>
      <c r="AH12" s="47">
        <f t="shared" si="1"/>
        <v>1020</v>
      </c>
      <c r="AI12" s="47">
        <f t="shared" si="1"/>
        <v>956.25</v>
      </c>
      <c r="AJ12" s="47">
        <f t="shared" si="1"/>
        <v>892.5</v>
      </c>
      <c r="AK12" s="47">
        <f t="shared" si="1"/>
        <v>828.75</v>
      </c>
      <c r="AL12" s="47">
        <f t="shared" si="1"/>
        <v>765</v>
      </c>
      <c r="AM12" s="47">
        <f t="shared" si="1"/>
        <v>701.25</v>
      </c>
      <c r="AN12" s="47">
        <f t="shared" si="1"/>
        <v>637.5</v>
      </c>
      <c r="AO12" s="47">
        <f t="shared" si="1"/>
        <v>573.75</v>
      </c>
      <c r="AP12" s="47">
        <f t="shared" si="1"/>
        <v>510</v>
      </c>
    </row>
    <row r="13" spans="2:42" x14ac:dyDescent="0.35">
      <c r="G13" s="69"/>
      <c r="H13" s="64">
        <v>0.4</v>
      </c>
      <c r="I13" s="57">
        <v>7.2</v>
      </c>
      <c r="J13" s="47">
        <f t="shared" si="0"/>
        <v>940.73587568647736</v>
      </c>
      <c r="K13" s="47">
        <f t="shared" si="0"/>
        <v>897.97515406436469</v>
      </c>
      <c r="L13" s="47">
        <f t="shared" si="0"/>
        <v>855.21443244225213</v>
      </c>
      <c r="M13" s="47">
        <f t="shared" si="0"/>
        <v>812.45371082013946</v>
      </c>
      <c r="N13" s="47">
        <f t="shared" si="0"/>
        <v>769.69298919802702</v>
      </c>
      <c r="O13" s="47">
        <f t="shared" si="0"/>
        <v>726.93226757591435</v>
      </c>
      <c r="P13" s="47">
        <f t="shared" si="0"/>
        <v>684.17154595380168</v>
      </c>
      <c r="Q13" s="47">
        <f t="shared" si="0"/>
        <v>641.41082433168913</v>
      </c>
      <c r="R13" s="47">
        <f t="shared" si="0"/>
        <v>598.65010270957657</v>
      </c>
      <c r="S13" s="47">
        <f t="shared" si="0"/>
        <v>555.8893810874639</v>
      </c>
      <c r="T13" s="47">
        <f t="shared" si="0"/>
        <v>513.12865946535135</v>
      </c>
      <c r="U13" s="47">
        <f t="shared" si="0"/>
        <v>470.36793784323868</v>
      </c>
      <c r="V13" s="47">
        <f t="shared" si="0"/>
        <v>427.60721622112607</v>
      </c>
      <c r="W13" s="47">
        <f t="shared" si="0"/>
        <v>384.84649459901351</v>
      </c>
      <c r="X13" s="48">
        <f t="shared" si="0"/>
        <v>342.08577297690084</v>
      </c>
      <c r="Z13" s="69"/>
      <c r="AA13" s="57">
        <v>7.2</v>
      </c>
      <c r="AB13" s="47">
        <f t="shared" si="2"/>
        <v>1346.4</v>
      </c>
      <c r="AC13" s="47">
        <f t="shared" si="1"/>
        <v>1285.2</v>
      </c>
      <c r="AD13" s="47">
        <f t="shared" si="1"/>
        <v>1224</v>
      </c>
      <c r="AE13" s="47">
        <f t="shared" si="1"/>
        <v>1162.8</v>
      </c>
      <c r="AF13" s="47">
        <f t="shared" si="1"/>
        <v>1101.6000000000001</v>
      </c>
      <c r="AG13" s="47">
        <f t="shared" si="1"/>
        <v>1040.4000000000001</v>
      </c>
      <c r="AH13" s="47">
        <f t="shared" si="1"/>
        <v>979.2</v>
      </c>
      <c r="AI13" s="47">
        <f t="shared" si="1"/>
        <v>918</v>
      </c>
      <c r="AJ13" s="47">
        <f t="shared" si="1"/>
        <v>856.80000000000007</v>
      </c>
      <c r="AK13" s="47">
        <f t="shared" si="1"/>
        <v>795.6</v>
      </c>
      <c r="AL13" s="47">
        <f t="shared" si="1"/>
        <v>734.40000000000009</v>
      </c>
      <c r="AM13" s="47">
        <f t="shared" si="1"/>
        <v>673.2</v>
      </c>
      <c r="AN13" s="47">
        <f t="shared" si="1"/>
        <v>612</v>
      </c>
      <c r="AO13" s="47">
        <f t="shared" si="1"/>
        <v>550.80000000000007</v>
      </c>
      <c r="AP13" s="47">
        <f t="shared" si="1"/>
        <v>489.6</v>
      </c>
    </row>
    <row r="14" spans="2:42" ht="12.3" x14ac:dyDescent="0.35">
      <c r="B14" s="3" t="s">
        <v>12</v>
      </c>
      <c r="C14" s="6">
        <f>+C4*C7</f>
        <v>13624.930128563443</v>
      </c>
      <c r="D14" s="2" t="s">
        <v>2</v>
      </c>
      <c r="G14" s="69"/>
      <c r="H14" s="64">
        <v>0.3</v>
      </c>
      <c r="I14" s="57">
        <v>6.9</v>
      </c>
      <c r="J14" s="47">
        <f t="shared" si="0"/>
        <v>901.53854753287419</v>
      </c>
      <c r="K14" s="47">
        <f t="shared" si="0"/>
        <v>860.55952264501627</v>
      </c>
      <c r="L14" s="47">
        <f t="shared" si="0"/>
        <v>819.58049775715824</v>
      </c>
      <c r="M14" s="47">
        <f t="shared" si="0"/>
        <v>778.60147286930044</v>
      </c>
      <c r="N14" s="47">
        <f t="shared" si="0"/>
        <v>737.62244798144252</v>
      </c>
      <c r="O14" s="47">
        <f t="shared" si="0"/>
        <v>696.6434230935846</v>
      </c>
      <c r="P14" s="47">
        <f t="shared" si="0"/>
        <v>655.66439820572668</v>
      </c>
      <c r="Q14" s="47">
        <f t="shared" si="0"/>
        <v>614.68537331786865</v>
      </c>
      <c r="R14" s="47">
        <f t="shared" si="0"/>
        <v>573.70634843001085</v>
      </c>
      <c r="S14" s="47">
        <f t="shared" si="0"/>
        <v>532.72732354215293</v>
      </c>
      <c r="T14" s="47">
        <f t="shared" si="0"/>
        <v>491.74829865429501</v>
      </c>
      <c r="U14" s="47">
        <f t="shared" si="0"/>
        <v>450.7692737664371</v>
      </c>
      <c r="V14" s="47">
        <f t="shared" si="0"/>
        <v>409.79024887857912</v>
      </c>
      <c r="W14" s="47">
        <f t="shared" si="0"/>
        <v>368.81122399072126</v>
      </c>
      <c r="X14" s="48">
        <f t="shared" si="0"/>
        <v>327.83219910286334</v>
      </c>
      <c r="Z14" s="69"/>
      <c r="AA14" s="57">
        <v>6.9</v>
      </c>
      <c r="AB14" s="47">
        <f t="shared" si="2"/>
        <v>1290.3000000000002</v>
      </c>
      <c r="AC14" s="47">
        <f t="shared" si="1"/>
        <v>1231.6500000000001</v>
      </c>
      <c r="AD14" s="47">
        <f t="shared" si="1"/>
        <v>1173</v>
      </c>
      <c r="AE14" s="47">
        <f t="shared" si="1"/>
        <v>1114.3500000000001</v>
      </c>
      <c r="AF14" s="47">
        <f t="shared" si="1"/>
        <v>1055.7</v>
      </c>
      <c r="AG14" s="47">
        <f t="shared" si="1"/>
        <v>997.05000000000007</v>
      </c>
      <c r="AH14" s="47">
        <f t="shared" si="1"/>
        <v>938.40000000000009</v>
      </c>
      <c r="AI14" s="47">
        <f t="shared" si="1"/>
        <v>879.75</v>
      </c>
      <c r="AJ14" s="47">
        <f t="shared" si="1"/>
        <v>821.1</v>
      </c>
      <c r="AK14" s="47">
        <f t="shared" si="1"/>
        <v>762.45</v>
      </c>
      <c r="AL14" s="47">
        <f t="shared" si="1"/>
        <v>703.80000000000007</v>
      </c>
      <c r="AM14" s="47">
        <f t="shared" si="1"/>
        <v>645.15000000000009</v>
      </c>
      <c r="AN14" s="47">
        <f t="shared" si="1"/>
        <v>586.5</v>
      </c>
      <c r="AO14" s="47">
        <f t="shared" si="1"/>
        <v>527.85</v>
      </c>
      <c r="AP14" s="47">
        <f t="shared" si="1"/>
        <v>469.20000000000005</v>
      </c>
    </row>
    <row r="15" spans="2:42" ht="12.3" x14ac:dyDescent="0.35">
      <c r="B15" s="3" t="s">
        <v>13</v>
      </c>
      <c r="C15" s="6">
        <f>+C14*C8</f>
        <v>11581.190609278927</v>
      </c>
      <c r="D15" s="2" t="s">
        <v>2</v>
      </c>
      <c r="G15" s="69"/>
      <c r="H15" s="64">
        <v>0.2</v>
      </c>
      <c r="I15" s="57">
        <v>6.6</v>
      </c>
      <c r="J15" s="47">
        <f t="shared" si="0"/>
        <v>862.3412193792708</v>
      </c>
      <c r="K15" s="47">
        <f t="shared" si="0"/>
        <v>823.14389122566763</v>
      </c>
      <c r="L15" s="47">
        <f t="shared" si="0"/>
        <v>783.94656307206424</v>
      </c>
      <c r="M15" s="47">
        <f t="shared" si="0"/>
        <v>744.74923491846107</v>
      </c>
      <c r="N15" s="47">
        <f t="shared" si="0"/>
        <v>705.5519067648579</v>
      </c>
      <c r="O15" s="47">
        <f t="shared" si="0"/>
        <v>666.35457861125462</v>
      </c>
      <c r="P15" s="47">
        <f t="shared" si="0"/>
        <v>627.15725045765157</v>
      </c>
      <c r="Q15" s="47">
        <f t="shared" si="0"/>
        <v>587.95992230404829</v>
      </c>
      <c r="R15" s="47">
        <f t="shared" si="0"/>
        <v>548.76259415044512</v>
      </c>
      <c r="S15" s="47">
        <f t="shared" si="0"/>
        <v>509.56526599684184</v>
      </c>
      <c r="T15" s="47">
        <f t="shared" si="0"/>
        <v>470.36793784323862</v>
      </c>
      <c r="U15" s="47">
        <f t="shared" si="0"/>
        <v>431.1706096896354</v>
      </c>
      <c r="V15" s="47">
        <f t="shared" si="0"/>
        <v>391.97328153603212</v>
      </c>
      <c r="W15" s="47">
        <f t="shared" si="0"/>
        <v>352.77595338242895</v>
      </c>
      <c r="X15" s="48">
        <f t="shared" si="0"/>
        <v>313.57862522882579</v>
      </c>
      <c r="Z15" s="69"/>
      <c r="AA15" s="57">
        <v>6.6</v>
      </c>
      <c r="AB15" s="47">
        <f t="shared" si="2"/>
        <v>1234.1999999999998</v>
      </c>
      <c r="AC15" s="47">
        <f t="shared" si="1"/>
        <v>1178.0999999999999</v>
      </c>
      <c r="AD15" s="47">
        <f t="shared" si="1"/>
        <v>1121.9999999999998</v>
      </c>
      <c r="AE15" s="47">
        <f t="shared" si="1"/>
        <v>1065.8999999999999</v>
      </c>
      <c r="AF15" s="47">
        <f t="shared" si="1"/>
        <v>1009.7999999999998</v>
      </c>
      <c r="AG15" s="47">
        <f t="shared" si="1"/>
        <v>953.69999999999982</v>
      </c>
      <c r="AH15" s="47">
        <f t="shared" si="1"/>
        <v>897.6</v>
      </c>
      <c r="AI15" s="47">
        <f t="shared" si="1"/>
        <v>841.5</v>
      </c>
      <c r="AJ15" s="47">
        <f t="shared" si="1"/>
        <v>785.4</v>
      </c>
      <c r="AK15" s="47">
        <f t="shared" si="1"/>
        <v>729.3</v>
      </c>
      <c r="AL15" s="47">
        <f t="shared" si="1"/>
        <v>673.19999999999993</v>
      </c>
      <c r="AM15" s="47">
        <f t="shared" si="1"/>
        <v>617.09999999999991</v>
      </c>
      <c r="AN15" s="47">
        <f t="shared" si="1"/>
        <v>560.99999999999989</v>
      </c>
      <c r="AO15" s="47">
        <f t="shared" si="1"/>
        <v>504.89999999999992</v>
      </c>
      <c r="AP15" s="47">
        <f t="shared" si="1"/>
        <v>448.8</v>
      </c>
    </row>
    <row r="16" spans="2:42" ht="12.3" x14ac:dyDescent="0.35">
      <c r="B16" s="3" t="s">
        <v>14</v>
      </c>
      <c r="C16" s="5">
        <f>+C15*C9</f>
        <v>22004262.157629959</v>
      </c>
      <c r="D16" s="2" t="s">
        <v>4</v>
      </c>
      <c r="G16" s="69"/>
      <c r="H16" s="64">
        <v>0.1</v>
      </c>
      <c r="I16" s="57">
        <v>6.3</v>
      </c>
      <c r="J16" s="47">
        <f t="shared" si="0"/>
        <v>823.14389122566763</v>
      </c>
      <c r="K16" s="47">
        <f t="shared" si="0"/>
        <v>785.7282598063191</v>
      </c>
      <c r="L16" s="47">
        <f t="shared" si="0"/>
        <v>748.31262838697046</v>
      </c>
      <c r="M16" s="47">
        <f t="shared" si="0"/>
        <v>710.89699696762204</v>
      </c>
      <c r="N16" s="47">
        <f t="shared" si="0"/>
        <v>673.48136554827363</v>
      </c>
      <c r="O16" s="47">
        <f t="shared" si="0"/>
        <v>636.06573412892499</v>
      </c>
      <c r="P16" s="47">
        <f t="shared" si="0"/>
        <v>598.65010270957657</v>
      </c>
      <c r="Q16" s="47">
        <f t="shared" si="0"/>
        <v>561.23447129022793</v>
      </c>
      <c r="R16" s="47">
        <f t="shared" si="0"/>
        <v>523.8188398708794</v>
      </c>
      <c r="S16" s="47">
        <f t="shared" si="0"/>
        <v>486.40320845153087</v>
      </c>
      <c r="T16" s="47">
        <f t="shared" si="0"/>
        <v>448.98757703218229</v>
      </c>
      <c r="U16" s="47">
        <f t="shared" si="0"/>
        <v>411.57194561283382</v>
      </c>
      <c r="V16" s="47">
        <f t="shared" si="0"/>
        <v>374.15631419348523</v>
      </c>
      <c r="W16" s="47">
        <f t="shared" si="0"/>
        <v>336.74068277413681</v>
      </c>
      <c r="X16" s="48">
        <f t="shared" si="0"/>
        <v>299.32505135478829</v>
      </c>
      <c r="Z16" s="69"/>
      <c r="AA16" s="57">
        <v>6.3</v>
      </c>
      <c r="AB16" s="47">
        <f t="shared" si="2"/>
        <v>1178.0999999999999</v>
      </c>
      <c r="AC16" s="47">
        <f t="shared" si="1"/>
        <v>1124.55</v>
      </c>
      <c r="AD16" s="47">
        <f t="shared" si="1"/>
        <v>1070.9999999999998</v>
      </c>
      <c r="AE16" s="47">
        <f t="shared" si="1"/>
        <v>1017.45</v>
      </c>
      <c r="AF16" s="47">
        <f t="shared" si="1"/>
        <v>963.90000000000009</v>
      </c>
      <c r="AG16" s="47">
        <f t="shared" si="1"/>
        <v>910.35</v>
      </c>
      <c r="AH16" s="47">
        <f t="shared" si="1"/>
        <v>856.80000000000007</v>
      </c>
      <c r="AI16" s="47">
        <f t="shared" si="1"/>
        <v>803.25</v>
      </c>
      <c r="AJ16" s="47">
        <f t="shared" si="1"/>
        <v>749.69999999999993</v>
      </c>
      <c r="AK16" s="47">
        <f t="shared" si="1"/>
        <v>696.15</v>
      </c>
      <c r="AL16" s="47">
        <f t="shared" si="1"/>
        <v>642.59999999999991</v>
      </c>
      <c r="AM16" s="47">
        <f t="shared" si="1"/>
        <v>589.04999999999995</v>
      </c>
      <c r="AN16" s="47">
        <f t="shared" si="1"/>
        <v>535.49999999999989</v>
      </c>
      <c r="AO16" s="47">
        <f t="shared" si="1"/>
        <v>481.95000000000005</v>
      </c>
      <c r="AP16" s="47">
        <f t="shared" si="1"/>
        <v>428.40000000000003</v>
      </c>
    </row>
    <row r="17" spans="2:42" ht="10.8" thickBot="1" x14ac:dyDescent="0.4">
      <c r="G17" s="70"/>
      <c r="H17" s="65">
        <v>0</v>
      </c>
      <c r="I17" s="58">
        <v>6</v>
      </c>
      <c r="J17" s="49">
        <f t="shared" si="0"/>
        <v>783.94656307206446</v>
      </c>
      <c r="K17" s="49">
        <f t="shared" si="0"/>
        <v>748.31262838697057</v>
      </c>
      <c r="L17" s="49">
        <f t="shared" si="0"/>
        <v>712.6786937018768</v>
      </c>
      <c r="M17" s="49">
        <f t="shared" si="0"/>
        <v>677.0447590167829</v>
      </c>
      <c r="N17" s="49">
        <f t="shared" si="0"/>
        <v>641.41082433168913</v>
      </c>
      <c r="O17" s="49">
        <f t="shared" si="0"/>
        <v>605.77688964659524</v>
      </c>
      <c r="P17" s="49">
        <f t="shared" si="0"/>
        <v>570.14295496150135</v>
      </c>
      <c r="Q17" s="49">
        <f t="shared" si="0"/>
        <v>534.50902027640757</v>
      </c>
      <c r="R17" s="49">
        <f t="shared" si="0"/>
        <v>498.87508559131373</v>
      </c>
      <c r="S17" s="49">
        <f t="shared" si="0"/>
        <v>463.2411509062199</v>
      </c>
      <c r="T17" s="49">
        <f t="shared" si="0"/>
        <v>427.60721622112607</v>
      </c>
      <c r="U17" s="49">
        <f t="shared" si="0"/>
        <v>391.97328153603223</v>
      </c>
      <c r="V17" s="49">
        <f t="shared" si="0"/>
        <v>356.3393468509384</v>
      </c>
      <c r="W17" s="49">
        <f t="shared" si="0"/>
        <v>320.70541216584456</v>
      </c>
      <c r="X17" s="50">
        <f t="shared" si="0"/>
        <v>285.07147748075067</v>
      </c>
      <c r="Z17" s="70"/>
      <c r="AA17" s="58">
        <v>6</v>
      </c>
      <c r="AB17" s="47">
        <f t="shared" si="2"/>
        <v>1122</v>
      </c>
      <c r="AC17" s="47">
        <f t="shared" si="1"/>
        <v>1071</v>
      </c>
      <c r="AD17" s="47">
        <f t="shared" si="1"/>
        <v>1020</v>
      </c>
      <c r="AE17" s="47">
        <f t="shared" si="1"/>
        <v>969</v>
      </c>
      <c r="AF17" s="47">
        <f t="shared" si="1"/>
        <v>918</v>
      </c>
      <c r="AG17" s="47">
        <f t="shared" si="1"/>
        <v>867</v>
      </c>
      <c r="AH17" s="47">
        <f t="shared" si="1"/>
        <v>816</v>
      </c>
      <c r="AI17" s="47">
        <f t="shared" si="1"/>
        <v>765</v>
      </c>
      <c r="AJ17" s="47">
        <f t="shared" si="1"/>
        <v>714</v>
      </c>
      <c r="AK17" s="47">
        <f t="shared" si="1"/>
        <v>663</v>
      </c>
      <c r="AL17" s="47">
        <f t="shared" si="1"/>
        <v>612</v>
      </c>
      <c r="AM17" s="47">
        <f t="shared" si="1"/>
        <v>561</v>
      </c>
      <c r="AN17" s="47">
        <f t="shared" si="1"/>
        <v>510</v>
      </c>
      <c r="AO17" s="47">
        <f t="shared" si="1"/>
        <v>459</v>
      </c>
      <c r="AP17" s="47">
        <f t="shared" si="1"/>
        <v>408</v>
      </c>
    </row>
    <row r="18" spans="2:42" ht="10.8" thickBot="1" x14ac:dyDescent="0.4">
      <c r="B18" s="7" t="s">
        <v>5</v>
      </c>
      <c r="C18" s="8"/>
      <c r="D18" s="8"/>
      <c r="I18" s="59"/>
    </row>
    <row r="19" spans="2:42" x14ac:dyDescent="0.35">
      <c r="I19" s="59"/>
    </row>
    <row r="20" spans="2:42" ht="12.3" x14ac:dyDescent="0.35">
      <c r="B20" s="3" t="s">
        <v>15</v>
      </c>
      <c r="C20" s="4">
        <f>+C16*J2</f>
        <v>2200426.2157629961</v>
      </c>
      <c r="D20" s="2" t="s">
        <v>4</v>
      </c>
      <c r="I20" s="59"/>
    </row>
    <row r="21" spans="2:42" ht="12.6" thickBot="1" x14ac:dyDescent="0.4">
      <c r="B21" s="3" t="s">
        <v>16</v>
      </c>
      <c r="C21" s="4">
        <f>+C20/C4</f>
        <v>1259.7</v>
      </c>
      <c r="D21" s="2" t="s">
        <v>6</v>
      </c>
      <c r="I21" s="59"/>
    </row>
    <row r="22" spans="2:42" ht="12.6" thickBot="1" x14ac:dyDescent="0.4">
      <c r="B22" s="3" t="s">
        <v>17</v>
      </c>
      <c r="C22" s="4">
        <f>+C21/1.43115</f>
        <v>880.20123676763455</v>
      </c>
      <c r="D22" s="2" t="s">
        <v>7</v>
      </c>
      <c r="G22" s="71" t="s">
        <v>20</v>
      </c>
      <c r="H22" s="62"/>
      <c r="I22" s="60"/>
      <c r="J22" s="66" t="s">
        <v>55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7"/>
      <c r="Z22" s="71" t="str">
        <f>+G22</f>
        <v>G4</v>
      </c>
      <c r="AA22" s="51"/>
      <c r="AB22" s="66" t="s">
        <v>54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</row>
    <row r="23" spans="2:42" ht="12.3" thickBot="1" x14ac:dyDescent="0.4">
      <c r="G23" s="72"/>
      <c r="H23" s="63"/>
      <c r="I23" s="61"/>
      <c r="J23" s="54">
        <v>2200</v>
      </c>
      <c r="K23" s="54">
        <v>2100</v>
      </c>
      <c r="L23" s="54">
        <v>2000</v>
      </c>
      <c r="M23" s="54">
        <v>1900</v>
      </c>
      <c r="N23" s="54">
        <v>1800</v>
      </c>
      <c r="O23" s="54">
        <v>1700</v>
      </c>
      <c r="P23" s="54">
        <v>1600</v>
      </c>
      <c r="Q23" s="54">
        <v>1500</v>
      </c>
      <c r="R23" s="54">
        <v>1400</v>
      </c>
      <c r="S23" s="54">
        <v>1300</v>
      </c>
      <c r="T23" s="54">
        <v>1200</v>
      </c>
      <c r="U23" s="54">
        <v>1100</v>
      </c>
      <c r="V23" s="54">
        <v>1000</v>
      </c>
      <c r="W23" s="54">
        <v>900</v>
      </c>
      <c r="X23" s="55">
        <v>800</v>
      </c>
      <c r="Z23" s="72"/>
      <c r="AA23" s="51"/>
      <c r="AB23" s="52">
        <v>2200</v>
      </c>
      <c r="AC23" s="52">
        <v>2100</v>
      </c>
      <c r="AD23" s="52">
        <v>2000</v>
      </c>
      <c r="AE23" s="52">
        <v>1900</v>
      </c>
      <c r="AF23" s="52">
        <v>1800</v>
      </c>
      <c r="AG23" s="52">
        <v>1700</v>
      </c>
      <c r="AH23" s="52">
        <v>1600</v>
      </c>
      <c r="AI23" s="52">
        <v>1500</v>
      </c>
      <c r="AJ23" s="52">
        <v>1400</v>
      </c>
      <c r="AK23" s="52">
        <v>1300</v>
      </c>
      <c r="AL23" s="52">
        <v>1200</v>
      </c>
      <c r="AM23" s="52">
        <v>1100</v>
      </c>
      <c r="AN23" s="52">
        <v>1000</v>
      </c>
      <c r="AO23" s="52">
        <v>900</v>
      </c>
      <c r="AP23" s="53">
        <v>800</v>
      </c>
    </row>
    <row r="24" spans="2:42" ht="9.75" customHeight="1" x14ac:dyDescent="0.35">
      <c r="G24" s="68" t="s">
        <v>53</v>
      </c>
      <c r="H24" s="64">
        <v>1</v>
      </c>
      <c r="I24" s="56">
        <v>6</v>
      </c>
      <c r="J24" s="47">
        <f t="shared" ref="J24:X34" si="3">+(($I24*$J$3*J$23*$J$2)/1.43122)</f>
        <v>783.94656307206446</v>
      </c>
      <c r="K24" s="47">
        <f t="shared" si="3"/>
        <v>748.31262838697057</v>
      </c>
      <c r="L24" s="47">
        <f t="shared" si="3"/>
        <v>712.6786937018768</v>
      </c>
      <c r="M24" s="47">
        <f t="shared" si="3"/>
        <v>677.0447590167829</v>
      </c>
      <c r="N24" s="47">
        <f t="shared" si="3"/>
        <v>641.41082433168913</v>
      </c>
      <c r="O24" s="47">
        <f t="shared" si="3"/>
        <v>605.77688964659524</v>
      </c>
      <c r="P24" s="47">
        <f t="shared" si="3"/>
        <v>570.14295496150135</v>
      </c>
      <c r="Q24" s="47">
        <f t="shared" si="3"/>
        <v>534.50902027640757</v>
      </c>
      <c r="R24" s="47">
        <f t="shared" si="3"/>
        <v>498.87508559131373</v>
      </c>
      <c r="S24" s="47">
        <f t="shared" si="3"/>
        <v>463.2411509062199</v>
      </c>
      <c r="T24" s="47">
        <f t="shared" si="3"/>
        <v>427.60721622112607</v>
      </c>
      <c r="U24" s="47">
        <f t="shared" si="3"/>
        <v>391.97328153603223</v>
      </c>
      <c r="V24" s="47">
        <f t="shared" si="3"/>
        <v>356.3393468509384</v>
      </c>
      <c r="W24" s="47">
        <f t="shared" si="3"/>
        <v>320.70541216584456</v>
      </c>
      <c r="X24" s="48">
        <f t="shared" si="3"/>
        <v>285.07147748075067</v>
      </c>
      <c r="Z24" s="68" t="s">
        <v>53</v>
      </c>
      <c r="AA24" s="57">
        <v>9</v>
      </c>
      <c r="AB24" s="47">
        <f>+(($I24*$J$3*AB$6*$J$2))</f>
        <v>1122</v>
      </c>
      <c r="AC24" s="47">
        <f t="shared" ref="AC24:AP34" si="4">+(($I24*$J$3*AC$6*$J$2))</f>
        <v>1071</v>
      </c>
      <c r="AD24" s="47">
        <f t="shared" si="4"/>
        <v>1020</v>
      </c>
      <c r="AE24" s="47">
        <f t="shared" si="4"/>
        <v>969</v>
      </c>
      <c r="AF24" s="47">
        <f t="shared" si="4"/>
        <v>918</v>
      </c>
      <c r="AG24" s="47">
        <f t="shared" si="4"/>
        <v>867</v>
      </c>
      <c r="AH24" s="47">
        <f t="shared" si="4"/>
        <v>816</v>
      </c>
      <c r="AI24" s="47">
        <f t="shared" si="4"/>
        <v>765</v>
      </c>
      <c r="AJ24" s="47">
        <f t="shared" si="4"/>
        <v>714</v>
      </c>
      <c r="AK24" s="47">
        <f t="shared" si="4"/>
        <v>663</v>
      </c>
      <c r="AL24" s="47">
        <f t="shared" si="4"/>
        <v>612</v>
      </c>
      <c r="AM24" s="47">
        <f t="shared" si="4"/>
        <v>561</v>
      </c>
      <c r="AN24" s="47">
        <f t="shared" si="4"/>
        <v>510</v>
      </c>
      <c r="AO24" s="47">
        <f t="shared" si="4"/>
        <v>459</v>
      </c>
      <c r="AP24" s="47">
        <f t="shared" si="4"/>
        <v>408</v>
      </c>
    </row>
    <row r="25" spans="2:42" x14ac:dyDescent="0.35">
      <c r="G25" s="69"/>
      <c r="H25" s="64">
        <v>0.9</v>
      </c>
      <c r="I25" s="57">
        <v>5.8</v>
      </c>
      <c r="J25" s="47">
        <f t="shared" si="3"/>
        <v>757.81501096966235</v>
      </c>
      <c r="K25" s="47">
        <f>+(($I25*$J$3*K$23*$J$2)/1.43122)</f>
        <v>723.36887410740485</v>
      </c>
      <c r="L25" s="47">
        <f t="shared" si="3"/>
        <v>688.92273724514757</v>
      </c>
      <c r="M25" s="47">
        <f t="shared" si="3"/>
        <v>654.47660038289018</v>
      </c>
      <c r="N25" s="47">
        <f t="shared" si="3"/>
        <v>620.03046352063279</v>
      </c>
      <c r="O25" s="47">
        <f t="shared" si="3"/>
        <v>585.5843266583754</v>
      </c>
      <c r="P25" s="47">
        <f t="shared" si="3"/>
        <v>551.13818979611801</v>
      </c>
      <c r="Q25" s="47">
        <f t="shared" si="3"/>
        <v>516.69205293386062</v>
      </c>
      <c r="R25" s="47">
        <f t="shared" si="3"/>
        <v>482.24591607160329</v>
      </c>
      <c r="S25" s="47">
        <f t="shared" si="3"/>
        <v>447.79977920934596</v>
      </c>
      <c r="T25" s="47">
        <f t="shared" si="3"/>
        <v>413.35364234708851</v>
      </c>
      <c r="U25" s="47">
        <f t="shared" si="3"/>
        <v>378.90750548483118</v>
      </c>
      <c r="V25" s="47">
        <f t="shared" si="3"/>
        <v>344.46136862257379</v>
      </c>
      <c r="W25" s="47">
        <f t="shared" si="3"/>
        <v>310.0152317603164</v>
      </c>
      <c r="X25" s="48">
        <f t="shared" si="3"/>
        <v>275.56909489805901</v>
      </c>
      <c r="Z25" s="69"/>
      <c r="AA25" s="57">
        <v>8.6999999999999993</v>
      </c>
      <c r="AB25" s="47">
        <f t="shared" ref="AB25:AB34" si="5">+(($I25*$J$3*AB$6*$J$2))</f>
        <v>1084.6000000000001</v>
      </c>
      <c r="AC25" s="47">
        <f t="shared" si="4"/>
        <v>1035.3</v>
      </c>
      <c r="AD25" s="47">
        <f t="shared" si="4"/>
        <v>986</v>
      </c>
      <c r="AE25" s="47">
        <f t="shared" si="4"/>
        <v>936.7</v>
      </c>
      <c r="AF25" s="47">
        <f t="shared" si="4"/>
        <v>887.40000000000009</v>
      </c>
      <c r="AG25" s="47">
        <f t="shared" si="4"/>
        <v>838.1</v>
      </c>
      <c r="AH25" s="47">
        <f t="shared" si="4"/>
        <v>788.80000000000007</v>
      </c>
      <c r="AI25" s="47">
        <f t="shared" si="4"/>
        <v>739.5</v>
      </c>
      <c r="AJ25" s="47">
        <f t="shared" si="4"/>
        <v>690.2</v>
      </c>
      <c r="AK25" s="47">
        <f t="shared" si="4"/>
        <v>640.90000000000009</v>
      </c>
      <c r="AL25" s="47">
        <f t="shared" si="4"/>
        <v>591.6</v>
      </c>
      <c r="AM25" s="47">
        <f t="shared" si="4"/>
        <v>542.30000000000007</v>
      </c>
      <c r="AN25" s="47">
        <f t="shared" si="4"/>
        <v>493</v>
      </c>
      <c r="AO25" s="47">
        <f t="shared" si="4"/>
        <v>443.70000000000005</v>
      </c>
      <c r="AP25" s="47">
        <f t="shared" si="4"/>
        <v>394.40000000000003</v>
      </c>
    </row>
    <row r="26" spans="2:42" x14ac:dyDescent="0.35">
      <c r="G26" s="69"/>
      <c r="H26" s="64">
        <v>0.8</v>
      </c>
      <c r="I26" s="57">
        <v>5.6</v>
      </c>
      <c r="J26" s="47">
        <f t="shared" si="3"/>
        <v>731.68345886726013</v>
      </c>
      <c r="K26" s="47">
        <f t="shared" si="3"/>
        <v>698.42511982783924</v>
      </c>
      <c r="L26" s="47">
        <f t="shared" si="3"/>
        <v>665.16678078841835</v>
      </c>
      <c r="M26" s="47">
        <f t="shared" si="3"/>
        <v>631.90844174899746</v>
      </c>
      <c r="N26" s="47">
        <f t="shared" si="3"/>
        <v>598.65010270957657</v>
      </c>
      <c r="O26" s="47">
        <f t="shared" si="3"/>
        <v>565.39176367015557</v>
      </c>
      <c r="P26" s="47">
        <f t="shared" si="3"/>
        <v>532.13342463073468</v>
      </c>
      <c r="Q26" s="47">
        <f t="shared" si="3"/>
        <v>498.87508559131373</v>
      </c>
      <c r="R26" s="47">
        <f t="shared" si="3"/>
        <v>465.6167465518929</v>
      </c>
      <c r="S26" s="47">
        <f t="shared" si="3"/>
        <v>432.35840751247196</v>
      </c>
      <c r="T26" s="47">
        <f t="shared" si="3"/>
        <v>399.10006847305101</v>
      </c>
      <c r="U26" s="47">
        <f t="shared" si="3"/>
        <v>365.84172943363006</v>
      </c>
      <c r="V26" s="47">
        <f t="shared" si="3"/>
        <v>332.58339039420918</v>
      </c>
      <c r="W26" s="47">
        <f t="shared" si="3"/>
        <v>299.32505135478829</v>
      </c>
      <c r="X26" s="48">
        <f t="shared" si="3"/>
        <v>266.06671231536734</v>
      </c>
      <c r="Z26" s="69"/>
      <c r="AA26" s="57">
        <v>8.4</v>
      </c>
      <c r="AB26" s="47">
        <f t="shared" si="5"/>
        <v>1047.2</v>
      </c>
      <c r="AC26" s="47">
        <f t="shared" si="4"/>
        <v>999.6</v>
      </c>
      <c r="AD26" s="47">
        <f t="shared" si="4"/>
        <v>952</v>
      </c>
      <c r="AE26" s="47">
        <f t="shared" si="4"/>
        <v>904.40000000000009</v>
      </c>
      <c r="AF26" s="47">
        <f t="shared" si="4"/>
        <v>856.80000000000007</v>
      </c>
      <c r="AG26" s="47">
        <f t="shared" si="4"/>
        <v>809.2</v>
      </c>
      <c r="AH26" s="47">
        <f t="shared" si="4"/>
        <v>761.6</v>
      </c>
      <c r="AI26" s="47">
        <f t="shared" si="4"/>
        <v>714</v>
      </c>
      <c r="AJ26" s="47">
        <f t="shared" si="4"/>
        <v>666.40000000000009</v>
      </c>
      <c r="AK26" s="47">
        <f t="shared" si="4"/>
        <v>618.80000000000007</v>
      </c>
      <c r="AL26" s="47">
        <f t="shared" si="4"/>
        <v>571.20000000000005</v>
      </c>
      <c r="AM26" s="47">
        <f t="shared" si="4"/>
        <v>523.6</v>
      </c>
      <c r="AN26" s="47">
        <f t="shared" si="4"/>
        <v>476</v>
      </c>
      <c r="AO26" s="47">
        <f t="shared" si="4"/>
        <v>428.40000000000003</v>
      </c>
      <c r="AP26" s="47">
        <f t="shared" si="4"/>
        <v>380.8</v>
      </c>
    </row>
    <row r="27" spans="2:42" x14ac:dyDescent="0.35">
      <c r="G27" s="69"/>
      <c r="H27" s="64">
        <v>0.7</v>
      </c>
      <c r="I27" s="57">
        <v>5.4</v>
      </c>
      <c r="J27" s="47">
        <f t="shared" si="3"/>
        <v>705.55190676485802</v>
      </c>
      <c r="K27" s="47">
        <f t="shared" si="3"/>
        <v>673.48136554827363</v>
      </c>
      <c r="L27" s="47">
        <f t="shared" si="3"/>
        <v>641.41082433168913</v>
      </c>
      <c r="M27" s="47">
        <f t="shared" si="3"/>
        <v>609.34028311510463</v>
      </c>
      <c r="N27" s="47">
        <f t="shared" si="3"/>
        <v>577.26974189852024</v>
      </c>
      <c r="O27" s="47">
        <f t="shared" si="3"/>
        <v>545.19920068193574</v>
      </c>
      <c r="P27" s="47">
        <f t="shared" si="3"/>
        <v>513.12865946535135</v>
      </c>
      <c r="Q27" s="47">
        <f t="shared" si="3"/>
        <v>481.05811824876679</v>
      </c>
      <c r="R27" s="47">
        <f t="shared" si="3"/>
        <v>448.98757703218234</v>
      </c>
      <c r="S27" s="47">
        <f t="shared" si="3"/>
        <v>416.91703581559796</v>
      </c>
      <c r="T27" s="47">
        <f t="shared" si="3"/>
        <v>384.84649459901351</v>
      </c>
      <c r="U27" s="47">
        <f t="shared" si="3"/>
        <v>352.77595338242901</v>
      </c>
      <c r="V27" s="47">
        <f t="shared" si="3"/>
        <v>320.70541216584456</v>
      </c>
      <c r="W27" s="47">
        <f t="shared" si="3"/>
        <v>288.63487094926012</v>
      </c>
      <c r="X27" s="48">
        <f t="shared" si="3"/>
        <v>256.56432973267567</v>
      </c>
      <c r="Z27" s="69"/>
      <c r="AA27" s="57">
        <v>8.1</v>
      </c>
      <c r="AB27" s="47">
        <f t="shared" si="5"/>
        <v>1009.8000000000001</v>
      </c>
      <c r="AC27" s="47">
        <f t="shared" si="4"/>
        <v>963.90000000000009</v>
      </c>
      <c r="AD27" s="47">
        <f t="shared" si="4"/>
        <v>918</v>
      </c>
      <c r="AE27" s="47">
        <f t="shared" si="4"/>
        <v>872.1</v>
      </c>
      <c r="AF27" s="47">
        <f t="shared" si="4"/>
        <v>826.2</v>
      </c>
      <c r="AG27" s="47">
        <f t="shared" si="4"/>
        <v>780.30000000000007</v>
      </c>
      <c r="AH27" s="47">
        <f t="shared" si="4"/>
        <v>734.40000000000009</v>
      </c>
      <c r="AI27" s="47">
        <f t="shared" si="4"/>
        <v>688.5</v>
      </c>
      <c r="AJ27" s="47">
        <f t="shared" si="4"/>
        <v>642.6</v>
      </c>
      <c r="AK27" s="47">
        <f t="shared" si="4"/>
        <v>596.70000000000005</v>
      </c>
      <c r="AL27" s="47">
        <f t="shared" si="4"/>
        <v>550.80000000000007</v>
      </c>
      <c r="AM27" s="47">
        <f t="shared" si="4"/>
        <v>504.90000000000003</v>
      </c>
      <c r="AN27" s="47">
        <f t="shared" si="4"/>
        <v>459</v>
      </c>
      <c r="AO27" s="47">
        <f t="shared" si="4"/>
        <v>413.1</v>
      </c>
      <c r="AP27" s="47">
        <f t="shared" si="4"/>
        <v>367.20000000000005</v>
      </c>
    </row>
    <row r="28" spans="2:42" x14ac:dyDescent="0.35">
      <c r="G28" s="69"/>
      <c r="H28" s="64">
        <v>0.6</v>
      </c>
      <c r="I28" s="57">
        <v>5.2</v>
      </c>
      <c r="J28" s="47">
        <f t="shared" si="3"/>
        <v>679.42035466245591</v>
      </c>
      <c r="K28" s="47">
        <f t="shared" si="3"/>
        <v>648.53761126870791</v>
      </c>
      <c r="L28" s="47">
        <f t="shared" si="3"/>
        <v>617.6548678749599</v>
      </c>
      <c r="M28" s="47">
        <f t="shared" si="3"/>
        <v>586.7721244812119</v>
      </c>
      <c r="N28" s="47">
        <f t="shared" si="3"/>
        <v>555.8893810874639</v>
      </c>
      <c r="O28" s="47">
        <f t="shared" si="3"/>
        <v>525.0066376937159</v>
      </c>
      <c r="P28" s="47">
        <f t="shared" si="3"/>
        <v>494.1238942999679</v>
      </c>
      <c r="Q28" s="47">
        <f t="shared" si="3"/>
        <v>463.2411509062199</v>
      </c>
      <c r="R28" s="47">
        <f t="shared" si="3"/>
        <v>432.35840751247196</v>
      </c>
      <c r="S28" s="47">
        <f t="shared" si="3"/>
        <v>401.4756641187239</v>
      </c>
      <c r="T28" s="47">
        <f t="shared" si="3"/>
        <v>370.5929207249759</v>
      </c>
      <c r="U28" s="47">
        <f t="shared" si="3"/>
        <v>339.71017733122795</v>
      </c>
      <c r="V28" s="47">
        <f t="shared" si="3"/>
        <v>308.82743393747995</v>
      </c>
      <c r="W28" s="47">
        <f t="shared" si="3"/>
        <v>277.94469054373195</v>
      </c>
      <c r="X28" s="48">
        <f t="shared" si="3"/>
        <v>247.06194714998395</v>
      </c>
      <c r="Z28" s="69"/>
      <c r="AA28" s="57">
        <v>7.8</v>
      </c>
      <c r="AB28" s="47">
        <f t="shared" si="5"/>
        <v>972.40000000000009</v>
      </c>
      <c r="AC28" s="47">
        <f t="shared" si="4"/>
        <v>928.2</v>
      </c>
      <c r="AD28" s="47">
        <f t="shared" si="4"/>
        <v>884</v>
      </c>
      <c r="AE28" s="47">
        <f t="shared" si="4"/>
        <v>839.80000000000007</v>
      </c>
      <c r="AF28" s="47">
        <f t="shared" si="4"/>
        <v>795.6</v>
      </c>
      <c r="AG28" s="47">
        <f t="shared" si="4"/>
        <v>751.40000000000009</v>
      </c>
      <c r="AH28" s="47">
        <f t="shared" si="4"/>
        <v>707.2</v>
      </c>
      <c r="AI28" s="47">
        <f t="shared" si="4"/>
        <v>663</v>
      </c>
      <c r="AJ28" s="47">
        <f t="shared" si="4"/>
        <v>618.80000000000007</v>
      </c>
      <c r="AK28" s="47">
        <f t="shared" si="4"/>
        <v>574.6</v>
      </c>
      <c r="AL28" s="47">
        <f t="shared" si="4"/>
        <v>530.4</v>
      </c>
      <c r="AM28" s="47">
        <f t="shared" si="4"/>
        <v>486.20000000000005</v>
      </c>
      <c r="AN28" s="47">
        <f t="shared" si="4"/>
        <v>442</v>
      </c>
      <c r="AO28" s="47">
        <f t="shared" si="4"/>
        <v>397.8</v>
      </c>
      <c r="AP28" s="47">
        <f t="shared" si="4"/>
        <v>353.6</v>
      </c>
    </row>
    <row r="29" spans="2:42" x14ac:dyDescent="0.35">
      <c r="G29" s="69"/>
      <c r="H29" s="64">
        <v>0.5</v>
      </c>
      <c r="I29" s="57">
        <v>5</v>
      </c>
      <c r="J29" s="47">
        <f t="shared" si="3"/>
        <v>653.28880256005368</v>
      </c>
      <c r="K29" s="47">
        <f t="shared" si="3"/>
        <v>623.59385698914218</v>
      </c>
      <c r="L29" s="47">
        <f t="shared" si="3"/>
        <v>593.89891141823068</v>
      </c>
      <c r="M29" s="47">
        <f t="shared" si="3"/>
        <v>564.20396584731907</v>
      </c>
      <c r="N29" s="47">
        <f t="shared" si="3"/>
        <v>534.50902027640757</v>
      </c>
      <c r="O29" s="47">
        <f t="shared" si="3"/>
        <v>504.81407470549601</v>
      </c>
      <c r="P29" s="47">
        <f t="shared" si="3"/>
        <v>475.11912913458451</v>
      </c>
      <c r="Q29" s="47">
        <f t="shared" si="3"/>
        <v>445.42418356367295</v>
      </c>
      <c r="R29" s="47">
        <f t="shared" si="3"/>
        <v>415.72923799276145</v>
      </c>
      <c r="S29" s="47">
        <f t="shared" si="3"/>
        <v>386.0342924218499</v>
      </c>
      <c r="T29" s="47">
        <f t="shared" si="3"/>
        <v>356.3393468509384</v>
      </c>
      <c r="U29" s="47">
        <f t="shared" si="3"/>
        <v>326.64440128002684</v>
      </c>
      <c r="V29" s="47">
        <f t="shared" si="3"/>
        <v>296.94945570911534</v>
      </c>
      <c r="W29" s="47">
        <f t="shared" si="3"/>
        <v>267.25451013820378</v>
      </c>
      <c r="X29" s="48">
        <f t="shared" si="3"/>
        <v>237.55956456729226</v>
      </c>
      <c r="Z29" s="69"/>
      <c r="AA29" s="57">
        <v>7.5</v>
      </c>
      <c r="AB29" s="47">
        <f t="shared" si="5"/>
        <v>935</v>
      </c>
      <c r="AC29" s="47">
        <f t="shared" si="4"/>
        <v>892.5</v>
      </c>
      <c r="AD29" s="47">
        <f t="shared" si="4"/>
        <v>850</v>
      </c>
      <c r="AE29" s="47">
        <f t="shared" si="4"/>
        <v>807.5</v>
      </c>
      <c r="AF29" s="47">
        <f t="shared" si="4"/>
        <v>765</v>
      </c>
      <c r="AG29" s="47">
        <f t="shared" si="4"/>
        <v>722.5</v>
      </c>
      <c r="AH29" s="47">
        <f t="shared" si="4"/>
        <v>680</v>
      </c>
      <c r="AI29" s="47">
        <f t="shared" si="4"/>
        <v>637.5</v>
      </c>
      <c r="AJ29" s="47">
        <f t="shared" si="4"/>
        <v>595</v>
      </c>
      <c r="AK29" s="47">
        <f t="shared" si="4"/>
        <v>552.5</v>
      </c>
      <c r="AL29" s="47">
        <f t="shared" si="4"/>
        <v>510</v>
      </c>
      <c r="AM29" s="47">
        <f t="shared" si="4"/>
        <v>467.5</v>
      </c>
      <c r="AN29" s="47">
        <f t="shared" si="4"/>
        <v>425</v>
      </c>
      <c r="AO29" s="47">
        <f t="shared" si="4"/>
        <v>382.5</v>
      </c>
      <c r="AP29" s="47">
        <f t="shared" si="4"/>
        <v>340</v>
      </c>
    </row>
    <row r="30" spans="2:42" x14ac:dyDescent="0.35">
      <c r="G30" s="69"/>
      <c r="H30" s="64">
        <v>0.4</v>
      </c>
      <c r="I30" s="57">
        <v>4.8</v>
      </c>
      <c r="J30" s="47">
        <f t="shared" si="3"/>
        <v>627.15725045765157</v>
      </c>
      <c r="K30" s="47">
        <f t="shared" si="3"/>
        <v>598.65010270957657</v>
      </c>
      <c r="L30" s="47">
        <f t="shared" si="3"/>
        <v>570.14295496150135</v>
      </c>
      <c r="M30" s="47">
        <f t="shared" si="3"/>
        <v>541.63580721342635</v>
      </c>
      <c r="N30" s="47">
        <f t="shared" si="3"/>
        <v>513.12865946535135</v>
      </c>
      <c r="O30" s="47">
        <f t="shared" si="3"/>
        <v>484.62151171727623</v>
      </c>
      <c r="P30" s="47">
        <f t="shared" si="3"/>
        <v>456.11436396920118</v>
      </c>
      <c r="Q30" s="47">
        <f t="shared" si="3"/>
        <v>427.60721622112607</v>
      </c>
      <c r="R30" s="47">
        <f t="shared" si="3"/>
        <v>399.10006847305101</v>
      </c>
      <c r="S30" s="47">
        <f t="shared" si="3"/>
        <v>370.5929207249759</v>
      </c>
      <c r="T30" s="47">
        <f t="shared" si="3"/>
        <v>342.08577297690084</v>
      </c>
      <c r="U30" s="47">
        <f t="shared" si="3"/>
        <v>313.57862522882579</v>
      </c>
      <c r="V30" s="47">
        <f t="shared" si="3"/>
        <v>285.07147748075067</v>
      </c>
      <c r="W30" s="47">
        <f t="shared" si="3"/>
        <v>256.56432973267567</v>
      </c>
      <c r="X30" s="48">
        <f t="shared" si="3"/>
        <v>228.05718198460059</v>
      </c>
      <c r="Z30" s="69"/>
      <c r="AA30" s="57">
        <v>7.2</v>
      </c>
      <c r="AB30" s="47">
        <f t="shared" si="5"/>
        <v>897.6</v>
      </c>
      <c r="AC30" s="47">
        <f t="shared" si="4"/>
        <v>856.80000000000007</v>
      </c>
      <c r="AD30" s="47">
        <f t="shared" si="4"/>
        <v>816</v>
      </c>
      <c r="AE30" s="47">
        <f t="shared" si="4"/>
        <v>775.2</v>
      </c>
      <c r="AF30" s="47">
        <f t="shared" si="4"/>
        <v>734.40000000000009</v>
      </c>
      <c r="AG30" s="47">
        <f t="shared" si="4"/>
        <v>693.6</v>
      </c>
      <c r="AH30" s="47">
        <f t="shared" si="4"/>
        <v>652.80000000000007</v>
      </c>
      <c r="AI30" s="47">
        <f t="shared" si="4"/>
        <v>612</v>
      </c>
      <c r="AJ30" s="47">
        <f t="shared" si="4"/>
        <v>571.20000000000005</v>
      </c>
      <c r="AK30" s="47">
        <f t="shared" si="4"/>
        <v>530.4</v>
      </c>
      <c r="AL30" s="47">
        <f t="shared" si="4"/>
        <v>489.6</v>
      </c>
      <c r="AM30" s="47">
        <f t="shared" si="4"/>
        <v>448.8</v>
      </c>
      <c r="AN30" s="47">
        <f t="shared" si="4"/>
        <v>408</v>
      </c>
      <c r="AO30" s="47">
        <f t="shared" si="4"/>
        <v>367.20000000000005</v>
      </c>
      <c r="AP30" s="47">
        <f t="shared" si="4"/>
        <v>326.40000000000003</v>
      </c>
    </row>
    <row r="31" spans="2:42" x14ac:dyDescent="0.35">
      <c r="G31" s="69"/>
      <c r="H31" s="64">
        <v>0.3</v>
      </c>
      <c r="I31" s="57">
        <v>4.5999999999999996</v>
      </c>
      <c r="J31" s="47">
        <f t="shared" si="3"/>
        <v>601.02569835524946</v>
      </c>
      <c r="K31" s="47">
        <f t="shared" si="3"/>
        <v>573.70634843001085</v>
      </c>
      <c r="L31" s="47">
        <f t="shared" si="3"/>
        <v>546.38699850477212</v>
      </c>
      <c r="M31" s="47">
        <f t="shared" si="3"/>
        <v>519.06764857953351</v>
      </c>
      <c r="N31" s="47">
        <f t="shared" si="3"/>
        <v>491.7482986542949</v>
      </c>
      <c r="O31" s="47">
        <f t="shared" si="3"/>
        <v>464.42894872905629</v>
      </c>
      <c r="P31" s="47">
        <f t="shared" si="3"/>
        <v>437.10959880381768</v>
      </c>
      <c r="Q31" s="47">
        <f t="shared" si="3"/>
        <v>409.79024887857912</v>
      </c>
      <c r="R31" s="47">
        <f t="shared" si="3"/>
        <v>382.47089895334051</v>
      </c>
      <c r="S31" s="47">
        <f t="shared" si="3"/>
        <v>355.1515490281019</v>
      </c>
      <c r="T31" s="47">
        <f t="shared" si="3"/>
        <v>327.83219910286334</v>
      </c>
      <c r="U31" s="47">
        <f t="shared" si="3"/>
        <v>300.51284917762473</v>
      </c>
      <c r="V31" s="47">
        <f t="shared" si="3"/>
        <v>273.19349925238606</v>
      </c>
      <c r="W31" s="47">
        <f t="shared" si="3"/>
        <v>245.87414932714745</v>
      </c>
      <c r="X31" s="48">
        <f t="shared" si="3"/>
        <v>218.55479940190884</v>
      </c>
      <c r="Z31" s="69"/>
      <c r="AA31" s="57">
        <v>6.9</v>
      </c>
      <c r="AB31" s="47">
        <f t="shared" si="5"/>
        <v>860.2</v>
      </c>
      <c r="AC31" s="47">
        <f t="shared" si="4"/>
        <v>821.1</v>
      </c>
      <c r="AD31" s="47">
        <f t="shared" si="4"/>
        <v>782</v>
      </c>
      <c r="AE31" s="47">
        <f t="shared" si="4"/>
        <v>742.9</v>
      </c>
      <c r="AF31" s="47">
        <f t="shared" si="4"/>
        <v>703.8</v>
      </c>
      <c r="AG31" s="47">
        <f t="shared" si="4"/>
        <v>664.69999999999993</v>
      </c>
      <c r="AH31" s="47">
        <f t="shared" si="4"/>
        <v>625.59999999999991</v>
      </c>
      <c r="AI31" s="47">
        <f t="shared" si="4"/>
        <v>586.5</v>
      </c>
      <c r="AJ31" s="47">
        <f t="shared" si="4"/>
        <v>547.4</v>
      </c>
      <c r="AK31" s="47">
        <f t="shared" si="4"/>
        <v>508.3</v>
      </c>
      <c r="AL31" s="47">
        <f t="shared" si="4"/>
        <v>469.20000000000005</v>
      </c>
      <c r="AM31" s="47">
        <f t="shared" si="4"/>
        <v>430.1</v>
      </c>
      <c r="AN31" s="47">
        <f t="shared" si="4"/>
        <v>391</v>
      </c>
      <c r="AO31" s="47">
        <f t="shared" si="4"/>
        <v>351.9</v>
      </c>
      <c r="AP31" s="47">
        <f t="shared" si="4"/>
        <v>312.79999999999995</v>
      </c>
    </row>
    <row r="32" spans="2:42" x14ac:dyDescent="0.35">
      <c r="G32" s="69"/>
      <c r="H32" s="64">
        <v>0.2</v>
      </c>
      <c r="I32" s="57">
        <v>4.4000000000000004</v>
      </c>
      <c r="J32" s="47">
        <f t="shared" si="3"/>
        <v>574.89414625284735</v>
      </c>
      <c r="K32" s="47">
        <f t="shared" si="3"/>
        <v>548.76259415044512</v>
      </c>
      <c r="L32" s="47">
        <f t="shared" si="3"/>
        <v>522.6310420480429</v>
      </c>
      <c r="M32" s="47">
        <f t="shared" si="3"/>
        <v>496.49948994564085</v>
      </c>
      <c r="N32" s="47">
        <f t="shared" si="3"/>
        <v>470.36793784323868</v>
      </c>
      <c r="O32" s="47">
        <f t="shared" si="3"/>
        <v>444.23638574083657</v>
      </c>
      <c r="P32" s="47">
        <f t="shared" si="3"/>
        <v>418.10483363843434</v>
      </c>
      <c r="Q32" s="47">
        <f t="shared" si="3"/>
        <v>391.97328153603223</v>
      </c>
      <c r="R32" s="47">
        <f t="shared" si="3"/>
        <v>365.84172943363006</v>
      </c>
      <c r="S32" s="47">
        <f t="shared" si="3"/>
        <v>339.71017733122795</v>
      </c>
      <c r="T32" s="47">
        <f t="shared" si="3"/>
        <v>313.57862522882579</v>
      </c>
      <c r="U32" s="47">
        <f t="shared" si="3"/>
        <v>287.44707312642367</v>
      </c>
      <c r="V32" s="47">
        <f t="shared" si="3"/>
        <v>261.31552102402145</v>
      </c>
      <c r="W32" s="47">
        <f t="shared" si="3"/>
        <v>235.18396892161934</v>
      </c>
      <c r="X32" s="48">
        <f t="shared" si="3"/>
        <v>209.05241681921717</v>
      </c>
      <c r="Z32" s="69"/>
      <c r="AA32" s="57">
        <v>6.6</v>
      </c>
      <c r="AB32" s="47">
        <f t="shared" si="5"/>
        <v>822.80000000000007</v>
      </c>
      <c r="AC32" s="47">
        <f t="shared" si="4"/>
        <v>785.40000000000009</v>
      </c>
      <c r="AD32" s="47">
        <f t="shared" si="4"/>
        <v>748</v>
      </c>
      <c r="AE32" s="47">
        <f t="shared" si="4"/>
        <v>710.6</v>
      </c>
      <c r="AF32" s="47">
        <f t="shared" si="4"/>
        <v>673.2</v>
      </c>
      <c r="AG32" s="47">
        <f t="shared" si="4"/>
        <v>635.80000000000007</v>
      </c>
      <c r="AH32" s="47">
        <f t="shared" si="4"/>
        <v>598.4</v>
      </c>
      <c r="AI32" s="47">
        <f t="shared" si="4"/>
        <v>561</v>
      </c>
      <c r="AJ32" s="47">
        <f t="shared" si="4"/>
        <v>523.6</v>
      </c>
      <c r="AK32" s="47">
        <f t="shared" si="4"/>
        <v>486.20000000000005</v>
      </c>
      <c r="AL32" s="47">
        <f t="shared" si="4"/>
        <v>448.8</v>
      </c>
      <c r="AM32" s="47">
        <f t="shared" si="4"/>
        <v>411.40000000000003</v>
      </c>
      <c r="AN32" s="47">
        <f t="shared" si="4"/>
        <v>374</v>
      </c>
      <c r="AO32" s="47">
        <f t="shared" si="4"/>
        <v>336.6</v>
      </c>
      <c r="AP32" s="47">
        <f t="shared" si="4"/>
        <v>299.2</v>
      </c>
    </row>
    <row r="33" spans="7:42" x14ac:dyDescent="0.35">
      <c r="G33" s="69"/>
      <c r="H33" s="64">
        <v>0.1</v>
      </c>
      <c r="I33" s="57">
        <v>4.2</v>
      </c>
      <c r="J33" s="47">
        <f t="shared" si="3"/>
        <v>548.76259415044512</v>
      </c>
      <c r="K33" s="47">
        <f t="shared" si="3"/>
        <v>523.8188398708794</v>
      </c>
      <c r="L33" s="47">
        <f t="shared" si="3"/>
        <v>498.87508559131373</v>
      </c>
      <c r="M33" s="47">
        <f t="shared" si="3"/>
        <v>473.93133131174807</v>
      </c>
      <c r="N33" s="47">
        <f t="shared" si="3"/>
        <v>448.98757703218234</v>
      </c>
      <c r="O33" s="47">
        <f t="shared" si="3"/>
        <v>424.04382275261668</v>
      </c>
      <c r="P33" s="47">
        <f t="shared" si="3"/>
        <v>399.10006847305101</v>
      </c>
      <c r="Q33" s="47">
        <f t="shared" si="3"/>
        <v>374.15631419348529</v>
      </c>
      <c r="R33" s="47">
        <f t="shared" si="3"/>
        <v>349.21255991391962</v>
      </c>
      <c r="S33" s="47">
        <f t="shared" si="3"/>
        <v>324.26880563435395</v>
      </c>
      <c r="T33" s="47">
        <f t="shared" si="3"/>
        <v>299.32505135478829</v>
      </c>
      <c r="U33" s="47">
        <f t="shared" si="3"/>
        <v>274.38129707522256</v>
      </c>
      <c r="V33" s="47">
        <f t="shared" si="3"/>
        <v>249.43754279565687</v>
      </c>
      <c r="W33" s="47">
        <f t="shared" si="3"/>
        <v>224.49378851609117</v>
      </c>
      <c r="X33" s="48">
        <f t="shared" si="3"/>
        <v>199.55003423652551</v>
      </c>
      <c r="Z33" s="69"/>
      <c r="AA33" s="57">
        <v>6.3</v>
      </c>
      <c r="AB33" s="47">
        <f t="shared" si="5"/>
        <v>785.40000000000009</v>
      </c>
      <c r="AC33" s="47">
        <f t="shared" si="4"/>
        <v>749.7</v>
      </c>
      <c r="AD33" s="47">
        <f t="shared" si="4"/>
        <v>714</v>
      </c>
      <c r="AE33" s="47">
        <f t="shared" si="4"/>
        <v>678.30000000000007</v>
      </c>
      <c r="AF33" s="47">
        <f t="shared" si="4"/>
        <v>642.6</v>
      </c>
      <c r="AG33" s="47">
        <f t="shared" si="4"/>
        <v>606.9</v>
      </c>
      <c r="AH33" s="47">
        <f t="shared" si="4"/>
        <v>571.20000000000005</v>
      </c>
      <c r="AI33" s="47">
        <f t="shared" si="4"/>
        <v>535.5</v>
      </c>
      <c r="AJ33" s="47">
        <f t="shared" si="4"/>
        <v>499.8</v>
      </c>
      <c r="AK33" s="47">
        <f t="shared" si="4"/>
        <v>464.1</v>
      </c>
      <c r="AL33" s="47">
        <f t="shared" si="4"/>
        <v>428.40000000000003</v>
      </c>
      <c r="AM33" s="47">
        <f t="shared" si="4"/>
        <v>392.70000000000005</v>
      </c>
      <c r="AN33" s="47">
        <f t="shared" si="4"/>
        <v>357</v>
      </c>
      <c r="AO33" s="47">
        <f t="shared" si="4"/>
        <v>321.3</v>
      </c>
      <c r="AP33" s="47">
        <f t="shared" si="4"/>
        <v>285.60000000000002</v>
      </c>
    </row>
    <row r="34" spans="7:42" ht="10.8" thickBot="1" x14ac:dyDescent="0.4">
      <c r="G34" s="70"/>
      <c r="H34" s="65">
        <v>0</v>
      </c>
      <c r="I34" s="58">
        <v>4</v>
      </c>
      <c r="J34" s="49">
        <f t="shared" si="3"/>
        <v>522.6310420480429</v>
      </c>
      <c r="K34" s="49">
        <f t="shared" si="3"/>
        <v>498.87508559131373</v>
      </c>
      <c r="L34" s="49">
        <f t="shared" si="3"/>
        <v>475.11912913458451</v>
      </c>
      <c r="M34" s="49">
        <f t="shared" si="3"/>
        <v>451.36317267785529</v>
      </c>
      <c r="N34" s="49">
        <f t="shared" si="3"/>
        <v>427.60721622112607</v>
      </c>
      <c r="O34" s="49">
        <f t="shared" si="3"/>
        <v>403.85125976439684</v>
      </c>
      <c r="P34" s="49">
        <f t="shared" si="3"/>
        <v>380.09530330766762</v>
      </c>
      <c r="Q34" s="49">
        <f t="shared" si="3"/>
        <v>356.3393468509384</v>
      </c>
      <c r="R34" s="49">
        <f t="shared" si="3"/>
        <v>332.58339039420918</v>
      </c>
      <c r="S34" s="49">
        <f t="shared" si="3"/>
        <v>308.82743393747995</v>
      </c>
      <c r="T34" s="49">
        <f t="shared" si="3"/>
        <v>285.07147748075067</v>
      </c>
      <c r="U34" s="49">
        <f t="shared" si="3"/>
        <v>261.31552102402145</v>
      </c>
      <c r="V34" s="49">
        <f t="shared" si="3"/>
        <v>237.55956456729226</v>
      </c>
      <c r="W34" s="49">
        <f t="shared" si="3"/>
        <v>213.80360811056303</v>
      </c>
      <c r="X34" s="50">
        <f t="shared" si="3"/>
        <v>190.04765165383381</v>
      </c>
      <c r="Z34" s="70"/>
      <c r="AA34" s="58">
        <v>6</v>
      </c>
      <c r="AB34" s="47">
        <f t="shared" si="5"/>
        <v>748</v>
      </c>
      <c r="AC34" s="47">
        <f t="shared" si="4"/>
        <v>714</v>
      </c>
      <c r="AD34" s="47">
        <f t="shared" si="4"/>
        <v>680</v>
      </c>
      <c r="AE34" s="47">
        <f t="shared" si="4"/>
        <v>646</v>
      </c>
      <c r="AF34" s="47">
        <f t="shared" si="4"/>
        <v>612</v>
      </c>
      <c r="AG34" s="47">
        <f t="shared" si="4"/>
        <v>578</v>
      </c>
      <c r="AH34" s="47">
        <f t="shared" si="4"/>
        <v>544</v>
      </c>
      <c r="AI34" s="47">
        <f t="shared" si="4"/>
        <v>510</v>
      </c>
      <c r="AJ34" s="47">
        <f t="shared" si="4"/>
        <v>476</v>
      </c>
      <c r="AK34" s="47">
        <f t="shared" si="4"/>
        <v>442</v>
      </c>
      <c r="AL34" s="47">
        <f t="shared" si="4"/>
        <v>408</v>
      </c>
      <c r="AM34" s="47">
        <f t="shared" si="4"/>
        <v>374</v>
      </c>
      <c r="AN34" s="47">
        <f t="shared" si="4"/>
        <v>340</v>
      </c>
      <c r="AO34" s="47">
        <f t="shared" si="4"/>
        <v>306</v>
      </c>
      <c r="AP34" s="47">
        <f t="shared" si="4"/>
        <v>272</v>
      </c>
    </row>
    <row r="35" spans="7:42" x14ac:dyDescent="0.35">
      <c r="I35" s="59"/>
    </row>
    <row r="36" spans="7:42" x14ac:dyDescent="0.35">
      <c r="I36" s="59"/>
    </row>
    <row r="37" spans="7:42" ht="10.8" thickBot="1" x14ac:dyDescent="0.4">
      <c r="I37" s="59"/>
    </row>
    <row r="38" spans="7:42" ht="12.3" thickBot="1" x14ac:dyDescent="0.4">
      <c r="G38" s="71" t="s">
        <v>27</v>
      </c>
      <c r="H38" s="62"/>
      <c r="I38" s="60"/>
      <c r="J38" s="66" t="s">
        <v>55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</row>
    <row r="39" spans="7:42" ht="12.3" thickBot="1" x14ac:dyDescent="0.4">
      <c r="G39" s="72"/>
      <c r="H39" s="63"/>
      <c r="I39" s="60"/>
      <c r="J39" s="52">
        <v>2200</v>
      </c>
      <c r="K39" s="52">
        <v>2100</v>
      </c>
      <c r="L39" s="52">
        <v>2000</v>
      </c>
      <c r="M39" s="52">
        <v>1900</v>
      </c>
      <c r="N39" s="52">
        <v>1800</v>
      </c>
      <c r="O39" s="52">
        <v>1700</v>
      </c>
      <c r="P39" s="52">
        <v>1600</v>
      </c>
      <c r="Q39" s="52">
        <v>1500</v>
      </c>
      <c r="R39" s="52">
        <v>1400</v>
      </c>
      <c r="S39" s="52">
        <v>1300</v>
      </c>
      <c r="T39" s="52">
        <v>1200</v>
      </c>
      <c r="U39" s="52">
        <v>1100</v>
      </c>
      <c r="V39" s="52">
        <v>1000</v>
      </c>
      <c r="W39" s="52">
        <v>900</v>
      </c>
      <c r="X39" s="53">
        <v>800</v>
      </c>
    </row>
    <row r="40" spans="7:42" ht="9.75" customHeight="1" x14ac:dyDescent="0.35">
      <c r="G40" s="68" t="s">
        <v>53</v>
      </c>
      <c r="H40" s="64">
        <v>1</v>
      </c>
      <c r="I40" s="56">
        <v>4</v>
      </c>
      <c r="J40" s="47">
        <f t="shared" ref="J40:X50" si="6">+(($I40*$J$3*J$39*$J$2)/1.43122)</f>
        <v>522.6310420480429</v>
      </c>
      <c r="K40" s="47">
        <f t="shared" si="6"/>
        <v>498.87508559131373</v>
      </c>
      <c r="L40" s="47">
        <f t="shared" si="6"/>
        <v>475.11912913458451</v>
      </c>
      <c r="M40" s="47">
        <f t="shared" si="6"/>
        <v>451.36317267785529</v>
      </c>
      <c r="N40" s="47">
        <f t="shared" si="6"/>
        <v>427.60721622112607</v>
      </c>
      <c r="O40" s="47">
        <f t="shared" si="6"/>
        <v>403.85125976439684</v>
      </c>
      <c r="P40" s="47">
        <f t="shared" si="6"/>
        <v>380.09530330766762</v>
      </c>
      <c r="Q40" s="47">
        <f t="shared" si="6"/>
        <v>356.3393468509384</v>
      </c>
      <c r="R40" s="47">
        <f t="shared" si="6"/>
        <v>332.58339039420918</v>
      </c>
      <c r="S40" s="47">
        <f t="shared" si="6"/>
        <v>308.82743393747995</v>
      </c>
      <c r="T40" s="47">
        <f t="shared" si="6"/>
        <v>285.07147748075067</v>
      </c>
      <c r="U40" s="47">
        <f t="shared" si="6"/>
        <v>261.31552102402145</v>
      </c>
      <c r="V40" s="47">
        <f t="shared" si="6"/>
        <v>237.55956456729226</v>
      </c>
      <c r="W40" s="47">
        <f t="shared" si="6"/>
        <v>213.80360811056303</v>
      </c>
      <c r="X40" s="48">
        <f t="shared" si="6"/>
        <v>190.04765165383381</v>
      </c>
    </row>
    <row r="41" spans="7:42" x14ac:dyDescent="0.35">
      <c r="G41" s="69"/>
      <c r="H41" s="64">
        <v>0.9</v>
      </c>
      <c r="I41" s="57">
        <v>3.87</v>
      </c>
      <c r="J41" s="47">
        <f t="shared" si="6"/>
        <v>505.6455331814816</v>
      </c>
      <c r="K41" s="47">
        <f t="shared" si="6"/>
        <v>482.66164530959605</v>
      </c>
      <c r="L41" s="47">
        <f t="shared" si="6"/>
        <v>459.67775743771057</v>
      </c>
      <c r="M41" s="47">
        <f t="shared" si="6"/>
        <v>436.69386956582508</v>
      </c>
      <c r="N41" s="47">
        <f t="shared" si="6"/>
        <v>413.70998169393948</v>
      </c>
      <c r="O41" s="47">
        <f t="shared" si="6"/>
        <v>390.72609382205394</v>
      </c>
      <c r="P41" s="47">
        <f t="shared" si="6"/>
        <v>367.74220595016845</v>
      </c>
      <c r="Q41" s="47">
        <f t="shared" si="6"/>
        <v>344.75831807828291</v>
      </c>
      <c r="R41" s="47">
        <f t="shared" si="6"/>
        <v>321.77443020639737</v>
      </c>
      <c r="S41" s="47">
        <f t="shared" si="6"/>
        <v>298.79054233451183</v>
      </c>
      <c r="T41" s="47">
        <f t="shared" si="6"/>
        <v>275.80665446262628</v>
      </c>
      <c r="U41" s="47">
        <f t="shared" si="6"/>
        <v>252.8227665907408</v>
      </c>
      <c r="V41" s="47">
        <f t="shared" si="6"/>
        <v>229.83887871885528</v>
      </c>
      <c r="W41" s="47">
        <f t="shared" si="6"/>
        <v>206.85499084696974</v>
      </c>
      <c r="X41" s="48">
        <f t="shared" si="6"/>
        <v>183.87110297508423</v>
      </c>
    </row>
    <row r="42" spans="7:42" x14ac:dyDescent="0.35">
      <c r="G42" s="69"/>
      <c r="H42" s="64">
        <v>0.8</v>
      </c>
      <c r="I42" s="57">
        <v>3.74</v>
      </c>
      <c r="J42" s="47">
        <f t="shared" si="6"/>
        <v>488.66002431492024</v>
      </c>
      <c r="K42" s="47">
        <f t="shared" si="6"/>
        <v>466.44820502787843</v>
      </c>
      <c r="L42" s="47">
        <f t="shared" si="6"/>
        <v>444.23638574083662</v>
      </c>
      <c r="M42" s="47">
        <f t="shared" si="6"/>
        <v>422.02456645379476</v>
      </c>
      <c r="N42" s="47">
        <f t="shared" si="6"/>
        <v>399.81274716675296</v>
      </c>
      <c r="O42" s="47">
        <f t="shared" si="6"/>
        <v>377.60092787971109</v>
      </c>
      <c r="P42" s="47">
        <f t="shared" si="6"/>
        <v>355.38910859266929</v>
      </c>
      <c r="Q42" s="47">
        <f t="shared" si="6"/>
        <v>333.17728930562743</v>
      </c>
      <c r="R42" s="47">
        <f t="shared" si="6"/>
        <v>310.96547001858562</v>
      </c>
      <c r="S42" s="47">
        <f t="shared" si="6"/>
        <v>288.75365073154381</v>
      </c>
      <c r="T42" s="47">
        <f t="shared" si="6"/>
        <v>266.5418314445019</v>
      </c>
      <c r="U42" s="47">
        <f t="shared" si="6"/>
        <v>244.33001215746012</v>
      </c>
      <c r="V42" s="47">
        <f t="shared" si="6"/>
        <v>222.11819287041831</v>
      </c>
      <c r="W42" s="47">
        <f t="shared" si="6"/>
        <v>199.90637358337648</v>
      </c>
      <c r="X42" s="48">
        <f t="shared" si="6"/>
        <v>177.69455429633464</v>
      </c>
    </row>
    <row r="43" spans="7:42" x14ac:dyDescent="0.35">
      <c r="G43" s="69"/>
      <c r="H43" s="64">
        <v>0.7</v>
      </c>
      <c r="I43" s="57">
        <v>3.61</v>
      </c>
      <c r="J43" s="47">
        <f t="shared" si="6"/>
        <v>471.67451544835882</v>
      </c>
      <c r="K43" s="47">
        <f t="shared" si="6"/>
        <v>450.23476474616064</v>
      </c>
      <c r="L43" s="47">
        <f t="shared" si="6"/>
        <v>428.79501404396257</v>
      </c>
      <c r="M43" s="47">
        <f t="shared" si="6"/>
        <v>407.35526334176438</v>
      </c>
      <c r="N43" s="47">
        <f t="shared" si="6"/>
        <v>385.9155126395662</v>
      </c>
      <c r="O43" s="47">
        <f t="shared" si="6"/>
        <v>364.47576193736813</v>
      </c>
      <c r="P43" s="47">
        <f t="shared" si="6"/>
        <v>343.03601123517001</v>
      </c>
      <c r="Q43" s="47">
        <f t="shared" si="6"/>
        <v>321.59626053297188</v>
      </c>
      <c r="R43" s="47">
        <f t="shared" si="6"/>
        <v>300.15650983077376</v>
      </c>
      <c r="S43" s="47">
        <f t="shared" si="6"/>
        <v>278.71675912857563</v>
      </c>
      <c r="T43" s="47">
        <f t="shared" si="6"/>
        <v>257.27700842637751</v>
      </c>
      <c r="U43" s="47">
        <f t="shared" si="6"/>
        <v>235.83725772417941</v>
      </c>
      <c r="V43" s="47">
        <f t="shared" si="6"/>
        <v>214.39750702198128</v>
      </c>
      <c r="W43" s="47">
        <f t="shared" si="6"/>
        <v>192.9577563197831</v>
      </c>
      <c r="X43" s="48">
        <f t="shared" si="6"/>
        <v>171.518005617585</v>
      </c>
    </row>
    <row r="44" spans="7:42" x14ac:dyDescent="0.35">
      <c r="G44" s="69"/>
      <c r="H44" s="64">
        <v>0.6</v>
      </c>
      <c r="I44" s="57">
        <v>3.48</v>
      </c>
      <c r="J44" s="47">
        <f t="shared" si="6"/>
        <v>454.68900658179734</v>
      </c>
      <c r="K44" s="47">
        <f t="shared" si="6"/>
        <v>434.0213244644429</v>
      </c>
      <c r="L44" s="47">
        <f t="shared" si="6"/>
        <v>413.35364234708845</v>
      </c>
      <c r="M44" s="47">
        <f t="shared" si="6"/>
        <v>392.68596022973406</v>
      </c>
      <c r="N44" s="47">
        <f t="shared" si="6"/>
        <v>372.01827811237962</v>
      </c>
      <c r="O44" s="47">
        <f t="shared" si="6"/>
        <v>351.35059599502523</v>
      </c>
      <c r="P44" s="47">
        <f t="shared" si="6"/>
        <v>330.68291387767079</v>
      </c>
      <c r="Q44" s="47">
        <f t="shared" si="6"/>
        <v>310.0152317603164</v>
      </c>
      <c r="R44" s="47">
        <f t="shared" si="6"/>
        <v>289.34754964296195</v>
      </c>
      <c r="S44" s="47">
        <f t="shared" si="6"/>
        <v>268.67986752560751</v>
      </c>
      <c r="T44" s="47">
        <f t="shared" si="6"/>
        <v>248.01218540825315</v>
      </c>
      <c r="U44" s="47">
        <f t="shared" si="6"/>
        <v>227.34450329089867</v>
      </c>
      <c r="V44" s="47">
        <f t="shared" si="6"/>
        <v>206.67682117354423</v>
      </c>
      <c r="W44" s="47">
        <f t="shared" si="6"/>
        <v>186.00913905618981</v>
      </c>
      <c r="X44" s="48">
        <f t="shared" si="6"/>
        <v>165.34145693883539</v>
      </c>
    </row>
    <row r="45" spans="7:42" x14ac:dyDescent="0.35">
      <c r="G45" s="69"/>
      <c r="H45" s="64">
        <v>0.5</v>
      </c>
      <c r="I45" s="57">
        <v>3.35</v>
      </c>
      <c r="J45" s="47">
        <f t="shared" si="6"/>
        <v>437.70349771523598</v>
      </c>
      <c r="K45" s="47">
        <f t="shared" si="6"/>
        <v>417.80788418272527</v>
      </c>
      <c r="L45" s="47">
        <f t="shared" si="6"/>
        <v>397.91227065021451</v>
      </c>
      <c r="M45" s="47">
        <f t="shared" si="6"/>
        <v>378.0166571177038</v>
      </c>
      <c r="N45" s="47">
        <f t="shared" si="6"/>
        <v>358.12104358519309</v>
      </c>
      <c r="O45" s="47">
        <f t="shared" si="6"/>
        <v>338.22543005268238</v>
      </c>
      <c r="P45" s="47">
        <f t="shared" si="6"/>
        <v>318.32981652017162</v>
      </c>
      <c r="Q45" s="47">
        <f t="shared" si="6"/>
        <v>298.43420298766091</v>
      </c>
      <c r="R45" s="47">
        <f t="shared" si="6"/>
        <v>278.5385894551502</v>
      </c>
      <c r="S45" s="47">
        <f t="shared" si="6"/>
        <v>258.64297592263944</v>
      </c>
      <c r="T45" s="47">
        <f t="shared" si="6"/>
        <v>238.74736239012876</v>
      </c>
      <c r="U45" s="47">
        <f t="shared" si="6"/>
        <v>218.85174885761799</v>
      </c>
      <c r="V45" s="47">
        <f t="shared" si="6"/>
        <v>198.95613532510725</v>
      </c>
      <c r="W45" s="47">
        <f t="shared" si="6"/>
        <v>179.06052179259655</v>
      </c>
      <c r="X45" s="48">
        <f t="shared" si="6"/>
        <v>159.16490826008581</v>
      </c>
    </row>
    <row r="46" spans="7:42" x14ac:dyDescent="0.35">
      <c r="G46" s="69"/>
      <c r="H46" s="64">
        <v>0.4</v>
      </c>
      <c r="I46" s="57">
        <v>3.22</v>
      </c>
      <c r="J46" s="47">
        <f t="shared" si="6"/>
        <v>420.71798884867462</v>
      </c>
      <c r="K46" s="47">
        <f t="shared" si="6"/>
        <v>401.59444390100754</v>
      </c>
      <c r="L46" s="47">
        <f t="shared" si="6"/>
        <v>382.47089895334051</v>
      </c>
      <c r="M46" s="47">
        <f t="shared" si="6"/>
        <v>363.34735400567354</v>
      </c>
      <c r="N46" s="47">
        <f t="shared" si="6"/>
        <v>344.22380905800651</v>
      </c>
      <c r="O46" s="47">
        <f t="shared" si="6"/>
        <v>325.10026411033948</v>
      </c>
      <c r="P46" s="47">
        <f t="shared" si="6"/>
        <v>305.97671916267245</v>
      </c>
      <c r="Q46" s="47">
        <f t="shared" si="6"/>
        <v>286.85317421500542</v>
      </c>
      <c r="R46" s="47">
        <f t="shared" si="6"/>
        <v>267.7296292673384</v>
      </c>
      <c r="S46" s="47">
        <f t="shared" si="6"/>
        <v>248.60608431967134</v>
      </c>
      <c r="T46" s="47">
        <f t="shared" si="6"/>
        <v>229.48253937200434</v>
      </c>
      <c r="U46" s="47">
        <f t="shared" si="6"/>
        <v>210.35899442433731</v>
      </c>
      <c r="V46" s="47">
        <f t="shared" si="6"/>
        <v>191.23544947667025</v>
      </c>
      <c r="W46" s="47">
        <f t="shared" si="6"/>
        <v>172.11190452900325</v>
      </c>
      <c r="X46" s="48">
        <f t="shared" si="6"/>
        <v>152.98835958133623</v>
      </c>
    </row>
    <row r="47" spans="7:42" x14ac:dyDescent="0.35">
      <c r="G47" s="69"/>
      <c r="H47" s="64">
        <v>0.3</v>
      </c>
      <c r="I47" s="57">
        <v>3.09</v>
      </c>
      <c r="J47" s="47">
        <f t="shared" si="6"/>
        <v>403.73247998211315</v>
      </c>
      <c r="K47" s="47">
        <f t="shared" si="6"/>
        <v>385.3810036192898</v>
      </c>
      <c r="L47" s="47">
        <f t="shared" si="6"/>
        <v>367.02952725646651</v>
      </c>
      <c r="M47" s="47">
        <f t="shared" si="6"/>
        <v>348.67805089364316</v>
      </c>
      <c r="N47" s="47">
        <f t="shared" si="6"/>
        <v>330.32657453081981</v>
      </c>
      <c r="O47" s="47">
        <f t="shared" si="6"/>
        <v>311.97509816799652</v>
      </c>
      <c r="P47" s="47">
        <f t="shared" si="6"/>
        <v>293.62362180517323</v>
      </c>
      <c r="Q47" s="47">
        <f t="shared" si="6"/>
        <v>275.27214544234988</v>
      </c>
      <c r="R47" s="47">
        <f t="shared" si="6"/>
        <v>256.92066907952653</v>
      </c>
      <c r="S47" s="47">
        <f t="shared" si="6"/>
        <v>238.56919271670318</v>
      </c>
      <c r="T47" s="47">
        <f t="shared" si="6"/>
        <v>220.21771635387992</v>
      </c>
      <c r="U47" s="47">
        <f t="shared" si="6"/>
        <v>201.86623999105657</v>
      </c>
      <c r="V47" s="47">
        <f t="shared" si="6"/>
        <v>183.51476362823325</v>
      </c>
      <c r="W47" s="47">
        <f t="shared" si="6"/>
        <v>165.16328726540991</v>
      </c>
      <c r="X47" s="48">
        <f t="shared" si="6"/>
        <v>146.81181090258661</v>
      </c>
    </row>
    <row r="48" spans="7:42" x14ac:dyDescent="0.35">
      <c r="G48" s="69"/>
      <c r="H48" s="64">
        <v>0.2</v>
      </c>
      <c r="I48" s="57">
        <v>2.96</v>
      </c>
      <c r="J48" s="47">
        <f t="shared" si="6"/>
        <v>386.74697111555179</v>
      </c>
      <c r="K48" s="47">
        <f t="shared" si="6"/>
        <v>369.16756333757218</v>
      </c>
      <c r="L48" s="47">
        <f t="shared" si="6"/>
        <v>351.58815555959256</v>
      </c>
      <c r="M48" s="47">
        <f t="shared" si="6"/>
        <v>334.0087477816129</v>
      </c>
      <c r="N48" s="47">
        <f t="shared" si="6"/>
        <v>316.42934000363334</v>
      </c>
      <c r="O48" s="47">
        <f t="shared" si="6"/>
        <v>298.84993222565367</v>
      </c>
      <c r="P48" s="47">
        <f t="shared" si="6"/>
        <v>281.27052444767401</v>
      </c>
      <c r="Q48" s="47">
        <f t="shared" si="6"/>
        <v>263.6911166696944</v>
      </c>
      <c r="R48" s="47">
        <f t="shared" si="6"/>
        <v>246.11170889171478</v>
      </c>
      <c r="S48" s="47">
        <f t="shared" si="6"/>
        <v>228.53230111373517</v>
      </c>
      <c r="T48" s="47">
        <f t="shared" si="6"/>
        <v>210.95289333575553</v>
      </c>
      <c r="U48" s="47">
        <f t="shared" si="6"/>
        <v>193.37348555777589</v>
      </c>
      <c r="V48" s="47">
        <f t="shared" si="6"/>
        <v>175.79407777979628</v>
      </c>
      <c r="W48" s="47">
        <f t="shared" si="6"/>
        <v>158.21467000181667</v>
      </c>
      <c r="X48" s="48">
        <f t="shared" si="6"/>
        <v>140.635262223837</v>
      </c>
    </row>
    <row r="49" spans="7:24" x14ac:dyDescent="0.35">
      <c r="G49" s="69"/>
      <c r="H49" s="64">
        <v>0.1</v>
      </c>
      <c r="I49" s="57">
        <v>2.83</v>
      </c>
      <c r="J49" s="47">
        <f t="shared" si="6"/>
        <v>369.76146224899043</v>
      </c>
      <c r="K49" s="47">
        <f t="shared" si="6"/>
        <v>352.9541230558545</v>
      </c>
      <c r="L49" s="47">
        <f t="shared" si="6"/>
        <v>336.14678386271856</v>
      </c>
      <c r="M49" s="47">
        <f t="shared" si="6"/>
        <v>319.33944466958263</v>
      </c>
      <c r="N49" s="47">
        <f t="shared" si="6"/>
        <v>302.5321054764467</v>
      </c>
      <c r="O49" s="47">
        <f t="shared" si="6"/>
        <v>285.72476628331077</v>
      </c>
      <c r="P49" s="47">
        <f t="shared" si="6"/>
        <v>268.91742709017484</v>
      </c>
      <c r="Q49" s="47">
        <f t="shared" si="6"/>
        <v>252.11008789703894</v>
      </c>
      <c r="R49" s="47">
        <f t="shared" si="6"/>
        <v>235.30274870390295</v>
      </c>
      <c r="S49" s="47">
        <f t="shared" si="6"/>
        <v>218.49540951076708</v>
      </c>
      <c r="T49" s="47">
        <f t="shared" si="6"/>
        <v>201.68807031763114</v>
      </c>
      <c r="U49" s="47">
        <f t="shared" si="6"/>
        <v>184.88073112449521</v>
      </c>
      <c r="V49" s="47">
        <f t="shared" si="6"/>
        <v>168.07339193135928</v>
      </c>
      <c r="W49" s="47">
        <f t="shared" si="6"/>
        <v>151.26605273822335</v>
      </c>
      <c r="X49" s="48">
        <f t="shared" si="6"/>
        <v>134.45871354508742</v>
      </c>
    </row>
    <row r="50" spans="7:24" ht="10.8" thickBot="1" x14ac:dyDescent="0.4">
      <c r="G50" s="70"/>
      <c r="H50" s="65">
        <v>0</v>
      </c>
      <c r="I50" s="58">
        <v>2.7</v>
      </c>
      <c r="J50" s="49">
        <f t="shared" si="6"/>
        <v>352.77595338242901</v>
      </c>
      <c r="K50" s="49">
        <f t="shared" si="6"/>
        <v>336.74068277413681</v>
      </c>
      <c r="L50" s="49">
        <f t="shared" si="6"/>
        <v>320.70541216584456</v>
      </c>
      <c r="M50" s="49">
        <f t="shared" si="6"/>
        <v>304.67014155755231</v>
      </c>
      <c r="N50" s="49">
        <f t="shared" si="6"/>
        <v>288.63487094926012</v>
      </c>
      <c r="O50" s="49">
        <f t="shared" si="6"/>
        <v>272.59960034096787</v>
      </c>
      <c r="P50" s="49">
        <f t="shared" si="6"/>
        <v>256.56432973267567</v>
      </c>
      <c r="Q50" s="49">
        <f t="shared" si="6"/>
        <v>240.52905912438339</v>
      </c>
      <c r="R50" s="49">
        <f t="shared" si="6"/>
        <v>224.49378851609117</v>
      </c>
      <c r="S50" s="49">
        <f t="shared" si="6"/>
        <v>208.45851790779898</v>
      </c>
      <c r="T50" s="49">
        <f t="shared" si="6"/>
        <v>192.42324729950676</v>
      </c>
      <c r="U50" s="49">
        <f t="shared" si="6"/>
        <v>176.3879766912145</v>
      </c>
      <c r="V50" s="49">
        <f t="shared" si="6"/>
        <v>160.35270608292228</v>
      </c>
      <c r="W50" s="49">
        <f t="shared" si="6"/>
        <v>144.31743547463006</v>
      </c>
      <c r="X50" s="50">
        <f t="shared" si="6"/>
        <v>128.28216486633784</v>
      </c>
    </row>
    <row r="51" spans="7:24" x14ac:dyDescent="0.35">
      <c r="I51" s="59"/>
    </row>
    <row r="52" spans="7:24" x14ac:dyDescent="0.35">
      <c r="I52" s="59"/>
    </row>
    <row r="53" spans="7:24" ht="10.8" thickBot="1" x14ac:dyDescent="0.4">
      <c r="I53" s="59"/>
    </row>
    <row r="54" spans="7:24" ht="12.3" thickBot="1" x14ac:dyDescent="0.4">
      <c r="G54" s="71" t="s">
        <v>26</v>
      </c>
      <c r="H54" s="62"/>
      <c r="I54" s="60"/>
      <c r="J54" s="66" t="s">
        <v>55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7"/>
    </row>
    <row r="55" spans="7:24" ht="12.3" thickBot="1" x14ac:dyDescent="0.4">
      <c r="G55" s="72"/>
      <c r="H55" s="63"/>
      <c r="I55" s="60"/>
      <c r="J55" s="52">
        <v>2200</v>
      </c>
      <c r="K55" s="52">
        <v>2100</v>
      </c>
      <c r="L55" s="52">
        <v>2000</v>
      </c>
      <c r="M55" s="52">
        <v>1900</v>
      </c>
      <c r="N55" s="52">
        <v>1800</v>
      </c>
      <c r="O55" s="52">
        <v>1700</v>
      </c>
      <c r="P55" s="52">
        <v>1600</v>
      </c>
      <c r="Q55" s="52">
        <v>1500</v>
      </c>
      <c r="R55" s="52">
        <v>1400</v>
      </c>
      <c r="S55" s="52">
        <v>1300</v>
      </c>
      <c r="T55" s="52">
        <v>1200</v>
      </c>
      <c r="U55" s="52">
        <v>1100</v>
      </c>
      <c r="V55" s="52">
        <v>1000</v>
      </c>
      <c r="W55" s="52">
        <v>900</v>
      </c>
      <c r="X55" s="53">
        <v>800</v>
      </c>
    </row>
    <row r="56" spans="7:24" ht="9.75" customHeight="1" x14ac:dyDescent="0.35">
      <c r="G56" s="68" t="s">
        <v>53</v>
      </c>
      <c r="H56" s="64">
        <v>1</v>
      </c>
      <c r="I56" s="56">
        <v>2.7</v>
      </c>
      <c r="J56" s="47">
        <f t="shared" ref="J56:X66" si="7">+(($I56*$J$3*J$55*$J$2)/1.43122)</f>
        <v>352.77595338242901</v>
      </c>
      <c r="K56" s="47">
        <f t="shared" si="7"/>
        <v>336.74068277413681</v>
      </c>
      <c r="L56" s="47">
        <f t="shared" si="7"/>
        <v>320.70541216584456</v>
      </c>
      <c r="M56" s="47">
        <f t="shared" si="7"/>
        <v>304.67014155755231</v>
      </c>
      <c r="N56" s="47">
        <f t="shared" si="7"/>
        <v>288.63487094926012</v>
      </c>
      <c r="O56" s="47">
        <f t="shared" si="7"/>
        <v>272.59960034096787</v>
      </c>
      <c r="P56" s="47">
        <f t="shared" si="7"/>
        <v>256.56432973267567</v>
      </c>
      <c r="Q56" s="47">
        <f t="shared" si="7"/>
        <v>240.52905912438339</v>
      </c>
      <c r="R56" s="47">
        <f t="shared" si="7"/>
        <v>224.49378851609117</v>
      </c>
      <c r="S56" s="47">
        <f t="shared" si="7"/>
        <v>208.45851790779898</v>
      </c>
      <c r="T56" s="47">
        <f t="shared" si="7"/>
        <v>192.42324729950676</v>
      </c>
      <c r="U56" s="47">
        <f t="shared" si="7"/>
        <v>176.3879766912145</v>
      </c>
      <c r="V56" s="47">
        <f t="shared" si="7"/>
        <v>160.35270608292228</v>
      </c>
      <c r="W56" s="47">
        <f t="shared" si="7"/>
        <v>144.31743547463006</v>
      </c>
      <c r="X56" s="48">
        <f t="shared" si="7"/>
        <v>128.28216486633784</v>
      </c>
    </row>
    <row r="57" spans="7:24" x14ac:dyDescent="0.35">
      <c r="G57" s="69"/>
      <c r="H57" s="64">
        <v>0.9</v>
      </c>
      <c r="I57" s="57">
        <v>2.61</v>
      </c>
      <c r="J57" s="47">
        <f t="shared" si="7"/>
        <v>341.01675493634798</v>
      </c>
      <c r="K57" s="47">
        <f t="shared" si="7"/>
        <v>325.51599334833219</v>
      </c>
      <c r="L57" s="47">
        <f t="shared" si="7"/>
        <v>310.01523176031634</v>
      </c>
      <c r="M57" s="47">
        <f t="shared" si="7"/>
        <v>294.51447017230055</v>
      </c>
      <c r="N57" s="47">
        <f t="shared" si="7"/>
        <v>279.0137085842847</v>
      </c>
      <c r="O57" s="47">
        <f t="shared" si="7"/>
        <v>263.51294699626891</v>
      </c>
      <c r="P57" s="47">
        <f t="shared" si="7"/>
        <v>248.01218540825309</v>
      </c>
      <c r="Q57" s="47">
        <f t="shared" si="7"/>
        <v>232.51142382023727</v>
      </c>
      <c r="R57" s="47">
        <f t="shared" si="7"/>
        <v>217.01066223222145</v>
      </c>
      <c r="S57" s="47">
        <f t="shared" si="7"/>
        <v>201.50990064420563</v>
      </c>
      <c r="T57" s="47">
        <f t="shared" si="7"/>
        <v>186.00913905618981</v>
      </c>
      <c r="U57" s="47">
        <f t="shared" si="7"/>
        <v>170.50837746817399</v>
      </c>
      <c r="V57" s="47">
        <f t="shared" si="7"/>
        <v>155.00761588015817</v>
      </c>
      <c r="W57" s="47">
        <f t="shared" si="7"/>
        <v>139.50685429214235</v>
      </c>
      <c r="X57" s="48">
        <f t="shared" si="7"/>
        <v>124.00609270412654</v>
      </c>
    </row>
    <row r="58" spans="7:24" x14ac:dyDescent="0.35">
      <c r="G58" s="69"/>
      <c r="H58" s="64">
        <v>0.8</v>
      </c>
      <c r="I58" s="57">
        <v>2.52</v>
      </c>
      <c r="J58" s="47">
        <f t="shared" si="7"/>
        <v>329.25755649026706</v>
      </c>
      <c r="K58" s="47">
        <f t="shared" si="7"/>
        <v>314.29130392252762</v>
      </c>
      <c r="L58" s="47">
        <f t="shared" si="7"/>
        <v>299.32505135478829</v>
      </c>
      <c r="M58" s="47">
        <f t="shared" si="7"/>
        <v>284.35879878704884</v>
      </c>
      <c r="N58" s="47">
        <f t="shared" si="7"/>
        <v>269.39254621930939</v>
      </c>
      <c r="O58" s="47">
        <f t="shared" si="7"/>
        <v>254.42629365156998</v>
      </c>
      <c r="P58" s="47">
        <f t="shared" si="7"/>
        <v>239.46004108383062</v>
      </c>
      <c r="Q58" s="47">
        <f t="shared" si="7"/>
        <v>224.49378851609117</v>
      </c>
      <c r="R58" s="47">
        <f t="shared" si="7"/>
        <v>209.52753594835175</v>
      </c>
      <c r="S58" s="47">
        <f t="shared" si="7"/>
        <v>194.56128338061234</v>
      </c>
      <c r="T58" s="47">
        <f t="shared" si="7"/>
        <v>179.59503081287295</v>
      </c>
      <c r="U58" s="47">
        <f t="shared" si="7"/>
        <v>164.62877824513353</v>
      </c>
      <c r="V58" s="47">
        <f t="shared" si="7"/>
        <v>149.66252567739414</v>
      </c>
      <c r="W58" s="47">
        <f t="shared" si="7"/>
        <v>134.6962731096547</v>
      </c>
      <c r="X58" s="48">
        <f t="shared" si="7"/>
        <v>119.73002054191531</v>
      </c>
    </row>
    <row r="59" spans="7:24" x14ac:dyDescent="0.35">
      <c r="G59" s="69"/>
      <c r="H59" s="64">
        <v>0.7</v>
      </c>
      <c r="I59" s="57">
        <v>2.4300000000000002</v>
      </c>
      <c r="J59" s="47">
        <f t="shared" si="7"/>
        <v>317.49835804418615</v>
      </c>
      <c r="K59" s="47">
        <f t="shared" si="7"/>
        <v>303.0666144967231</v>
      </c>
      <c r="L59" s="47">
        <f t="shared" si="7"/>
        <v>288.63487094926012</v>
      </c>
      <c r="M59" s="47">
        <f t="shared" si="7"/>
        <v>274.20312740179713</v>
      </c>
      <c r="N59" s="47">
        <f t="shared" si="7"/>
        <v>259.77138385433409</v>
      </c>
      <c r="O59" s="47">
        <f t="shared" si="7"/>
        <v>245.3396403068711</v>
      </c>
      <c r="P59" s="47">
        <f t="shared" si="7"/>
        <v>230.90789675940809</v>
      </c>
      <c r="Q59" s="47">
        <f t="shared" si="7"/>
        <v>216.4761532119451</v>
      </c>
      <c r="R59" s="47">
        <f t="shared" si="7"/>
        <v>202.04440966448206</v>
      </c>
      <c r="S59" s="47">
        <f t="shared" si="7"/>
        <v>187.61266611701907</v>
      </c>
      <c r="T59" s="47">
        <f t="shared" si="7"/>
        <v>173.18092256955609</v>
      </c>
      <c r="U59" s="47">
        <f t="shared" si="7"/>
        <v>158.74917902209307</v>
      </c>
      <c r="V59" s="47">
        <f t="shared" si="7"/>
        <v>144.31743547463006</v>
      </c>
      <c r="W59" s="47">
        <f t="shared" si="7"/>
        <v>129.88569192716704</v>
      </c>
      <c r="X59" s="48">
        <f t="shared" si="7"/>
        <v>115.45394837970404</v>
      </c>
    </row>
    <row r="60" spans="7:24" x14ac:dyDescent="0.35">
      <c r="G60" s="69"/>
      <c r="H60" s="64">
        <v>0.6</v>
      </c>
      <c r="I60" s="57">
        <v>2.34</v>
      </c>
      <c r="J60" s="47">
        <f t="shared" si="7"/>
        <v>305.73915959810518</v>
      </c>
      <c r="K60" s="47">
        <f t="shared" si="7"/>
        <v>291.84192507091853</v>
      </c>
      <c r="L60" s="47">
        <f t="shared" si="7"/>
        <v>277.94469054373189</v>
      </c>
      <c r="M60" s="47">
        <f t="shared" si="7"/>
        <v>264.04745601654537</v>
      </c>
      <c r="N60" s="47">
        <f t="shared" si="7"/>
        <v>250.15022148935873</v>
      </c>
      <c r="O60" s="47">
        <f t="shared" si="7"/>
        <v>236.25298696217214</v>
      </c>
      <c r="P60" s="47">
        <f t="shared" si="7"/>
        <v>222.35575243498556</v>
      </c>
      <c r="Q60" s="47">
        <f t="shared" si="7"/>
        <v>208.45851790779898</v>
      </c>
      <c r="R60" s="47">
        <f t="shared" si="7"/>
        <v>194.56128338061234</v>
      </c>
      <c r="S60" s="47">
        <f t="shared" si="7"/>
        <v>180.66404885342575</v>
      </c>
      <c r="T60" s="47">
        <f t="shared" si="7"/>
        <v>166.76681432623914</v>
      </c>
      <c r="U60" s="47">
        <f t="shared" si="7"/>
        <v>152.86957979905259</v>
      </c>
      <c r="V60" s="47">
        <f t="shared" si="7"/>
        <v>138.97234527186595</v>
      </c>
      <c r="W60" s="47">
        <f t="shared" si="7"/>
        <v>125.07511074467936</v>
      </c>
      <c r="X60" s="48">
        <f t="shared" si="7"/>
        <v>111.17787621749278</v>
      </c>
    </row>
    <row r="61" spans="7:24" x14ac:dyDescent="0.35">
      <c r="G61" s="69"/>
      <c r="H61" s="64">
        <v>0.5</v>
      </c>
      <c r="I61" s="57">
        <v>2.25</v>
      </c>
      <c r="J61" s="47">
        <f t="shared" si="7"/>
        <v>293.97996115202415</v>
      </c>
      <c r="K61" s="47">
        <f t="shared" si="7"/>
        <v>280.61723564511396</v>
      </c>
      <c r="L61" s="47">
        <f t="shared" si="7"/>
        <v>267.25451013820378</v>
      </c>
      <c r="M61" s="47">
        <f t="shared" si="7"/>
        <v>253.8917846312936</v>
      </c>
      <c r="N61" s="47">
        <f t="shared" si="7"/>
        <v>240.52905912438339</v>
      </c>
      <c r="O61" s="47">
        <f t="shared" si="7"/>
        <v>227.16633361747321</v>
      </c>
      <c r="P61" s="47">
        <f t="shared" si="7"/>
        <v>213.80360811056303</v>
      </c>
      <c r="Q61" s="47">
        <f t="shared" si="7"/>
        <v>200.44088260365282</v>
      </c>
      <c r="R61" s="47">
        <f t="shared" si="7"/>
        <v>187.07815709674264</v>
      </c>
      <c r="S61" s="47">
        <f t="shared" si="7"/>
        <v>173.71543158983246</v>
      </c>
      <c r="T61" s="47">
        <f t="shared" si="7"/>
        <v>160.35270608292228</v>
      </c>
      <c r="U61" s="47">
        <f t="shared" si="7"/>
        <v>146.98998057601207</v>
      </c>
      <c r="V61" s="47">
        <f t="shared" si="7"/>
        <v>133.62725506910189</v>
      </c>
      <c r="W61" s="47">
        <f t="shared" si="7"/>
        <v>120.2645295621917</v>
      </c>
      <c r="X61" s="48">
        <f t="shared" si="7"/>
        <v>106.90180405528152</v>
      </c>
    </row>
    <row r="62" spans="7:24" x14ac:dyDescent="0.35">
      <c r="G62" s="69"/>
      <c r="H62" s="64">
        <v>0.4</v>
      </c>
      <c r="I62" s="57">
        <v>2.16</v>
      </c>
      <c r="J62" s="47">
        <f t="shared" si="7"/>
        <v>282.22076270594323</v>
      </c>
      <c r="K62" s="47">
        <f t="shared" si="7"/>
        <v>269.39254621930945</v>
      </c>
      <c r="L62" s="47">
        <f t="shared" si="7"/>
        <v>256.56432973267567</v>
      </c>
      <c r="M62" s="47">
        <f t="shared" si="7"/>
        <v>243.73611324604187</v>
      </c>
      <c r="N62" s="47">
        <f t="shared" si="7"/>
        <v>230.90789675940809</v>
      </c>
      <c r="O62" s="47">
        <f t="shared" si="7"/>
        <v>218.07968027277434</v>
      </c>
      <c r="P62" s="47">
        <f t="shared" si="7"/>
        <v>205.2514637861405</v>
      </c>
      <c r="Q62" s="47">
        <f t="shared" si="7"/>
        <v>192.42324729950676</v>
      </c>
      <c r="R62" s="47">
        <f t="shared" si="7"/>
        <v>179.59503081287295</v>
      </c>
      <c r="S62" s="47">
        <f t="shared" si="7"/>
        <v>166.76681432623917</v>
      </c>
      <c r="T62" s="47">
        <f t="shared" si="7"/>
        <v>153.93859783960542</v>
      </c>
      <c r="U62" s="47">
        <f t="shared" si="7"/>
        <v>141.11038135297161</v>
      </c>
      <c r="V62" s="47">
        <f t="shared" si="7"/>
        <v>128.28216486633784</v>
      </c>
      <c r="W62" s="47">
        <f t="shared" si="7"/>
        <v>115.45394837970404</v>
      </c>
      <c r="X62" s="48">
        <f t="shared" si="7"/>
        <v>102.62573189307025</v>
      </c>
    </row>
    <row r="63" spans="7:24" x14ac:dyDescent="0.35">
      <c r="G63" s="69"/>
      <c r="H63" s="64">
        <v>0.3</v>
      </c>
      <c r="I63" s="57">
        <v>2.0699999999999998</v>
      </c>
      <c r="J63" s="47">
        <f t="shared" si="7"/>
        <v>270.4615642598622</v>
      </c>
      <c r="K63" s="47">
        <f t="shared" si="7"/>
        <v>258.16785679350488</v>
      </c>
      <c r="L63" s="47">
        <f t="shared" si="7"/>
        <v>245.87414932714745</v>
      </c>
      <c r="M63" s="47">
        <f t="shared" si="7"/>
        <v>233.5804418607901</v>
      </c>
      <c r="N63" s="47">
        <f t="shared" si="7"/>
        <v>221.28673439443276</v>
      </c>
      <c r="O63" s="47">
        <f t="shared" si="7"/>
        <v>208.99302692807532</v>
      </c>
      <c r="P63" s="47">
        <f t="shared" si="7"/>
        <v>196.69931946171798</v>
      </c>
      <c r="Q63" s="47">
        <f t="shared" si="7"/>
        <v>184.40561199536057</v>
      </c>
      <c r="R63" s="47">
        <f t="shared" si="7"/>
        <v>172.11190452900323</v>
      </c>
      <c r="S63" s="47">
        <f t="shared" si="7"/>
        <v>159.81819706264588</v>
      </c>
      <c r="T63" s="47">
        <f t="shared" si="7"/>
        <v>147.52448959628848</v>
      </c>
      <c r="U63" s="47">
        <f t="shared" si="7"/>
        <v>135.2307821299311</v>
      </c>
      <c r="V63" s="47">
        <f t="shared" si="7"/>
        <v>122.93707466357372</v>
      </c>
      <c r="W63" s="47">
        <f t="shared" si="7"/>
        <v>110.64336719721638</v>
      </c>
      <c r="X63" s="48">
        <f t="shared" si="7"/>
        <v>98.349659730858988</v>
      </c>
    </row>
    <row r="64" spans="7:24" x14ac:dyDescent="0.35">
      <c r="G64" s="69"/>
      <c r="H64" s="64">
        <v>0.2</v>
      </c>
      <c r="I64" s="57">
        <v>1.98</v>
      </c>
      <c r="J64" s="47">
        <f t="shared" si="7"/>
        <v>258.70236581378123</v>
      </c>
      <c r="K64" s="47">
        <f t="shared" si="7"/>
        <v>246.94316736770034</v>
      </c>
      <c r="L64" s="47">
        <f t="shared" si="7"/>
        <v>235.18396892161934</v>
      </c>
      <c r="M64" s="47">
        <f t="shared" si="7"/>
        <v>223.42477047553839</v>
      </c>
      <c r="N64" s="47">
        <f t="shared" si="7"/>
        <v>211.66557202945739</v>
      </c>
      <c r="O64" s="47">
        <f t="shared" si="7"/>
        <v>199.90637358337645</v>
      </c>
      <c r="P64" s="47">
        <f t="shared" si="7"/>
        <v>188.14717513729548</v>
      </c>
      <c r="Q64" s="47">
        <f t="shared" si="7"/>
        <v>176.3879766912145</v>
      </c>
      <c r="R64" s="47">
        <f t="shared" si="7"/>
        <v>164.62877824513356</v>
      </c>
      <c r="S64" s="47">
        <f t="shared" si="7"/>
        <v>152.86957979905259</v>
      </c>
      <c r="T64" s="47">
        <f t="shared" si="7"/>
        <v>141.11038135297161</v>
      </c>
      <c r="U64" s="47">
        <f t="shared" si="7"/>
        <v>129.35118290689061</v>
      </c>
      <c r="V64" s="47">
        <f t="shared" si="7"/>
        <v>117.59198446080967</v>
      </c>
      <c r="W64" s="47">
        <f t="shared" si="7"/>
        <v>105.8327860147287</v>
      </c>
      <c r="X64" s="48">
        <f t="shared" si="7"/>
        <v>94.073587568647739</v>
      </c>
    </row>
    <row r="65" spans="7:24" x14ac:dyDescent="0.35">
      <c r="G65" s="69"/>
      <c r="H65" s="64">
        <v>0.1</v>
      </c>
      <c r="I65" s="57">
        <v>1.89</v>
      </c>
      <c r="J65" s="47">
        <f t="shared" si="7"/>
        <v>246.94316736770031</v>
      </c>
      <c r="K65" s="47">
        <f t="shared" si="7"/>
        <v>235.71847794189574</v>
      </c>
      <c r="L65" s="47">
        <f t="shared" si="7"/>
        <v>224.49378851609114</v>
      </c>
      <c r="M65" s="47">
        <f t="shared" si="7"/>
        <v>213.2690990902866</v>
      </c>
      <c r="N65" s="47">
        <f t="shared" si="7"/>
        <v>202.04440966448206</v>
      </c>
      <c r="O65" s="47">
        <f t="shared" si="7"/>
        <v>190.81972023867746</v>
      </c>
      <c r="P65" s="47">
        <f t="shared" si="7"/>
        <v>179.59503081287292</v>
      </c>
      <c r="Q65" s="47">
        <f t="shared" si="7"/>
        <v>168.37034138706835</v>
      </c>
      <c r="R65" s="47">
        <f t="shared" si="7"/>
        <v>157.14565196126381</v>
      </c>
      <c r="S65" s="47">
        <f t="shared" si="7"/>
        <v>145.92096253545927</v>
      </c>
      <c r="T65" s="47">
        <f t="shared" si="7"/>
        <v>134.6962731096547</v>
      </c>
      <c r="U65" s="47">
        <f t="shared" si="7"/>
        <v>123.47158368385016</v>
      </c>
      <c r="V65" s="47">
        <f t="shared" si="7"/>
        <v>112.24689425804557</v>
      </c>
      <c r="W65" s="47">
        <f t="shared" si="7"/>
        <v>101.02220483224103</v>
      </c>
      <c r="X65" s="48">
        <f t="shared" si="7"/>
        <v>89.79751540643646</v>
      </c>
    </row>
    <row r="66" spans="7:24" ht="10.8" thickBot="1" x14ac:dyDescent="0.4">
      <c r="G66" s="70"/>
      <c r="H66" s="65">
        <v>0</v>
      </c>
      <c r="I66" s="58">
        <v>1.8</v>
      </c>
      <c r="J66" s="49">
        <f t="shared" si="7"/>
        <v>235.18396892161934</v>
      </c>
      <c r="K66" s="49">
        <f t="shared" si="7"/>
        <v>224.49378851609117</v>
      </c>
      <c r="L66" s="49">
        <f t="shared" si="7"/>
        <v>213.80360811056303</v>
      </c>
      <c r="M66" s="49">
        <f t="shared" si="7"/>
        <v>203.11342770503487</v>
      </c>
      <c r="N66" s="49">
        <f t="shared" si="7"/>
        <v>192.42324729950676</v>
      </c>
      <c r="O66" s="49">
        <f t="shared" si="7"/>
        <v>181.73306689397859</v>
      </c>
      <c r="P66" s="49">
        <f t="shared" si="7"/>
        <v>171.04288648845042</v>
      </c>
      <c r="Q66" s="49">
        <f t="shared" si="7"/>
        <v>160.35270608292228</v>
      </c>
      <c r="R66" s="49">
        <f t="shared" si="7"/>
        <v>149.66252567739414</v>
      </c>
      <c r="S66" s="49">
        <f t="shared" si="7"/>
        <v>138.97234527186598</v>
      </c>
      <c r="T66" s="49">
        <f t="shared" si="7"/>
        <v>128.28216486633784</v>
      </c>
      <c r="U66" s="49">
        <f t="shared" si="7"/>
        <v>117.59198446080967</v>
      </c>
      <c r="V66" s="49">
        <f t="shared" si="7"/>
        <v>106.90180405528152</v>
      </c>
      <c r="W66" s="49">
        <f t="shared" si="7"/>
        <v>96.211623649753378</v>
      </c>
      <c r="X66" s="50">
        <f t="shared" si="7"/>
        <v>85.52144324422521</v>
      </c>
    </row>
  </sheetData>
  <mergeCells count="18">
    <mergeCell ref="G40:G50"/>
    <mergeCell ref="J54:X54"/>
    <mergeCell ref="G56:G66"/>
    <mergeCell ref="G5:G6"/>
    <mergeCell ref="G22:G23"/>
    <mergeCell ref="G38:G39"/>
    <mergeCell ref="G54:G55"/>
    <mergeCell ref="J5:X5"/>
    <mergeCell ref="G7:G17"/>
    <mergeCell ref="J22:X22"/>
    <mergeCell ref="G24:G34"/>
    <mergeCell ref="J38:X38"/>
    <mergeCell ref="AB5:AP5"/>
    <mergeCell ref="Z7:Z17"/>
    <mergeCell ref="Z22:Z23"/>
    <mergeCell ref="AB22:AP22"/>
    <mergeCell ref="Z24:Z34"/>
    <mergeCell ref="Z5:Z6"/>
  </mergeCells>
  <conditionalFormatting sqref="J7:X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X1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X1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X3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4:X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X3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X5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0:X5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0:X5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:X6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:X6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:X6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P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P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4:AP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4:AP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C1173-E936-4B3F-BFA3-1AA7B72D918E}">
          <x14:formula1>
            <xm:f>Hoja1!$T$4:$T$9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7EE4-0A2C-4CEC-A9E3-FCF9B72C72CD}">
  <dimension ref="A1:V31"/>
  <sheetViews>
    <sheetView workbookViewId="0">
      <selection activeCell="B27" sqref="B27"/>
    </sheetView>
  </sheetViews>
  <sheetFormatPr baseColWidth="10" defaultRowHeight="14.4" x14ac:dyDescent="0.55000000000000004"/>
  <cols>
    <col min="2" max="2" width="49.47265625" customWidth="1"/>
    <col min="4" max="4" width="15.3125" customWidth="1"/>
    <col min="10" max="10" width="14.47265625" bestFit="1" customWidth="1"/>
  </cols>
  <sheetData>
    <row r="1" spans="1:22" ht="14.7" thickBot="1" x14ac:dyDescent="0.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22" ht="14.7" thickBot="1" x14ac:dyDescent="0.6">
      <c r="A2" s="13"/>
      <c r="B2" s="14" t="s">
        <v>19</v>
      </c>
      <c r="C2" s="44" t="str">
        <f>+'PRECIO TERRENO'!C5</f>
        <v>G5</v>
      </c>
      <c r="D2" s="13"/>
      <c r="E2" s="13"/>
      <c r="F2" s="13"/>
      <c r="G2" s="13"/>
      <c r="H2" s="13"/>
      <c r="I2" s="13"/>
      <c r="J2" s="13"/>
      <c r="K2" s="13"/>
    </row>
    <row r="3" spans="1:22" ht="14.7" thickBot="1" x14ac:dyDescent="0.6">
      <c r="A3" s="13"/>
      <c r="B3" s="13"/>
      <c r="C3" s="13"/>
      <c r="D3" s="13"/>
      <c r="E3" s="73" t="s">
        <v>19</v>
      </c>
      <c r="F3" s="74"/>
      <c r="G3" s="74"/>
      <c r="H3" s="74"/>
      <c r="I3" s="74"/>
      <c r="J3" s="75"/>
      <c r="K3" s="13"/>
    </row>
    <row r="4" spans="1:22" ht="14.7" thickBot="1" x14ac:dyDescent="0.6">
      <c r="A4" s="13"/>
      <c r="B4" s="15" t="s">
        <v>21</v>
      </c>
      <c r="C4" s="15" t="s">
        <v>22</v>
      </c>
      <c r="D4" s="15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20</v>
      </c>
      <c r="J4" s="17" t="s">
        <v>28</v>
      </c>
      <c r="K4" s="13"/>
      <c r="S4" t="s">
        <v>29</v>
      </c>
      <c r="T4" t="s">
        <v>24</v>
      </c>
    </row>
    <row r="5" spans="1:22" x14ac:dyDescent="0.55000000000000004">
      <c r="A5" s="13"/>
      <c r="B5" s="18" t="s">
        <v>30</v>
      </c>
      <c r="C5" s="19" t="s">
        <v>31</v>
      </c>
      <c r="D5" s="19"/>
      <c r="E5" s="20">
        <v>0</v>
      </c>
      <c r="F5" s="21">
        <f>IF($C$5="SI",30,0)</f>
        <v>0</v>
      </c>
      <c r="G5" s="21">
        <f>IF($C$5="SI",30,0)</f>
        <v>0</v>
      </c>
      <c r="H5" s="21">
        <f>IF($C$5="SI",30,0)</f>
        <v>0</v>
      </c>
      <c r="I5" s="21">
        <f>IF($C$5="SI",30,0)</f>
        <v>0</v>
      </c>
      <c r="J5" s="22">
        <f>IF($C$5="SI",30,0)</f>
        <v>0</v>
      </c>
      <c r="K5" s="13"/>
      <c r="S5" t="s">
        <v>31</v>
      </c>
      <c r="T5" t="s">
        <v>25</v>
      </c>
      <c r="U5">
        <v>1.2</v>
      </c>
      <c r="V5">
        <v>6.0000000000000001E-3</v>
      </c>
    </row>
    <row r="6" spans="1:22" x14ac:dyDescent="0.55000000000000004">
      <c r="A6" s="13"/>
      <c r="B6" s="23" t="s">
        <v>32</v>
      </c>
      <c r="C6" s="24" t="s">
        <v>31</v>
      </c>
      <c r="D6" s="25">
        <v>0.05</v>
      </c>
      <c r="E6" s="26">
        <v>0</v>
      </c>
      <c r="F6" s="27">
        <f>IF($C$6="SI",2*($D$6*100),0)</f>
        <v>0</v>
      </c>
      <c r="G6" s="27">
        <f>IF($C$6="SI",2*($D$6*100),0)</f>
        <v>0</v>
      </c>
      <c r="H6" s="27">
        <f>IF($C$6="SI",2*($D$6*100),0)</f>
        <v>0</v>
      </c>
      <c r="I6" s="27">
        <f>IF($C$6="SI",2*($D$6*100),0)</f>
        <v>0</v>
      </c>
      <c r="J6" s="28">
        <f>IF($C$6="SI",2*($D$6*100),0)</f>
        <v>0</v>
      </c>
      <c r="K6" s="13"/>
      <c r="T6" t="s">
        <v>26</v>
      </c>
      <c r="U6">
        <v>1.8</v>
      </c>
      <c r="V6">
        <v>8.9999999999999993E-3</v>
      </c>
    </row>
    <row r="7" spans="1:22" x14ac:dyDescent="0.55000000000000004">
      <c r="A7" s="13"/>
      <c r="B7" s="23" t="s">
        <v>33</v>
      </c>
      <c r="C7" s="24" t="s">
        <v>31</v>
      </c>
      <c r="D7" s="24"/>
      <c r="E7" s="26">
        <v>0</v>
      </c>
      <c r="F7" s="27">
        <f>IF($C$7="SI",30,0)</f>
        <v>0</v>
      </c>
      <c r="G7" s="27">
        <f>IF($C$7="SI",30,0)</f>
        <v>0</v>
      </c>
      <c r="H7" s="27">
        <f>IF($C$7="SI",30,0)</f>
        <v>0</v>
      </c>
      <c r="I7" s="27">
        <f>IF($C$7="SI",30,0)</f>
        <v>0</v>
      </c>
      <c r="J7" s="28">
        <f>IF($C$7="SI",30,0)</f>
        <v>0</v>
      </c>
      <c r="K7" s="13"/>
      <c r="T7" t="s">
        <v>27</v>
      </c>
      <c r="U7">
        <v>2.7</v>
      </c>
      <c r="V7">
        <v>1.2999999999999999E-2</v>
      </c>
    </row>
    <row r="8" spans="1:22" x14ac:dyDescent="0.55000000000000004">
      <c r="A8" s="13"/>
      <c r="B8" s="23" t="s">
        <v>34</v>
      </c>
      <c r="C8" s="24" t="s">
        <v>31</v>
      </c>
      <c r="D8" s="24">
        <v>1200</v>
      </c>
      <c r="E8" s="26">
        <v>0</v>
      </c>
      <c r="F8" s="27">
        <f>IF($C$8="SI",IF(D8&gt;=1000,20,0),0)</f>
        <v>0</v>
      </c>
      <c r="G8" s="27">
        <f>IF(C8="SI",IF($D$8&gt;=450,30,0),0)</f>
        <v>0</v>
      </c>
      <c r="H8" s="27">
        <f>IF(C8="SI",IF($D$8&gt;=450,30,0),0)</f>
        <v>0</v>
      </c>
      <c r="I8" s="27">
        <f>IF(C8="SI",IF($D$8&gt;=450,50,0),0)</f>
        <v>0</v>
      </c>
      <c r="J8" s="28">
        <f>IF(C8="SI",IF($D$8&gt;=600,60,0),0)</f>
        <v>0</v>
      </c>
      <c r="K8" s="13"/>
      <c r="T8" t="s">
        <v>20</v>
      </c>
      <c r="U8">
        <v>4</v>
      </c>
      <c r="V8">
        <v>0.02</v>
      </c>
    </row>
    <row r="9" spans="1:22" ht="28.8" x14ac:dyDescent="0.55000000000000004">
      <c r="A9" s="13"/>
      <c r="B9" s="29" t="s">
        <v>35</v>
      </c>
      <c r="C9" s="24" t="s">
        <v>31</v>
      </c>
      <c r="D9" s="24"/>
      <c r="E9" s="26">
        <v>0</v>
      </c>
      <c r="F9" s="27">
        <f>IF($C$9="SI",30,0)</f>
        <v>0</v>
      </c>
      <c r="G9" s="27">
        <f>IF($C$9="SI",30,0)</f>
        <v>0</v>
      </c>
      <c r="H9" s="27">
        <f>IF($C$9="SI",30,0)</f>
        <v>0</v>
      </c>
      <c r="I9" s="27">
        <f>IF($C$9="SI",30,0)</f>
        <v>0</v>
      </c>
      <c r="J9" s="28">
        <f>IF($C$9="SI",30,0)</f>
        <v>0</v>
      </c>
      <c r="K9" s="13"/>
      <c r="T9" t="s">
        <v>28</v>
      </c>
      <c r="U9">
        <v>6</v>
      </c>
      <c r="V9">
        <v>0.03</v>
      </c>
    </row>
    <row r="10" spans="1:22" x14ac:dyDescent="0.55000000000000004">
      <c r="A10" s="13"/>
      <c r="B10" s="23" t="s">
        <v>36</v>
      </c>
      <c r="C10" s="24" t="s">
        <v>31</v>
      </c>
      <c r="D10" s="25">
        <v>0.5</v>
      </c>
      <c r="E10" s="26">
        <v>0</v>
      </c>
      <c r="F10" s="27">
        <v>0</v>
      </c>
      <c r="G10" s="27">
        <v>0</v>
      </c>
      <c r="H10" s="27">
        <f>IF($C$10="SI",IF($D$10&gt;=50%,20,0),0)</f>
        <v>0</v>
      </c>
      <c r="I10" s="27">
        <f>IF($C$10="SI",IF($D$10&gt;=50%,30,0),0)</f>
        <v>0</v>
      </c>
      <c r="J10" s="28">
        <f>IF($C$10="SI",IF($D$10&gt;=50%,40,0),0)</f>
        <v>0</v>
      </c>
      <c r="K10" s="13"/>
    </row>
    <row r="11" spans="1:22" ht="28.8" x14ac:dyDescent="0.55000000000000004">
      <c r="A11" s="13"/>
      <c r="B11" s="29" t="s">
        <v>37</v>
      </c>
      <c r="C11" s="24" t="s">
        <v>31</v>
      </c>
      <c r="D11" s="24"/>
      <c r="E11" s="26">
        <v>0</v>
      </c>
      <c r="F11" s="27">
        <f>IF($C$11="SI",20,0)</f>
        <v>0</v>
      </c>
      <c r="G11" s="27">
        <f>IF($C$11="SI",20,0)</f>
        <v>0</v>
      </c>
      <c r="H11" s="27">
        <f>IF($C$11="SI",20,0)</f>
        <v>0</v>
      </c>
      <c r="I11" s="27">
        <f>IF($C$11="SI",20,0)</f>
        <v>0</v>
      </c>
      <c r="J11" s="28">
        <f>IF($C$11="SI",20,0)</f>
        <v>0</v>
      </c>
      <c r="K11" s="13"/>
    </row>
    <row r="12" spans="1:22" x14ac:dyDescent="0.55000000000000004">
      <c r="A12" s="13"/>
      <c r="B12" s="23" t="s">
        <v>38</v>
      </c>
      <c r="C12" s="24" t="s">
        <v>31</v>
      </c>
      <c r="D12" s="25">
        <v>0.5</v>
      </c>
      <c r="E12" s="26">
        <v>0</v>
      </c>
      <c r="F12" s="27">
        <f>IF($C$12="SI",IF($D$12&gt;=50%,20,0),0)</f>
        <v>0</v>
      </c>
      <c r="G12" s="27">
        <f>IF($C$12="SI",IF($D$12&gt;=60%,20,0),0)</f>
        <v>0</v>
      </c>
      <c r="H12" s="27">
        <f>IF($C$12="SI",IF($D$12&gt;=25%,20,0),0)</f>
        <v>0</v>
      </c>
      <c r="I12" s="27">
        <f>IF($C$12="SI",IF($D$12&gt;=10%,30,0),0)</f>
        <v>0</v>
      </c>
      <c r="J12" s="28">
        <f>IF($C$12="SI",IF($D$12&gt;=10%,30,0),0)</f>
        <v>0</v>
      </c>
      <c r="K12" s="13"/>
    </row>
    <row r="13" spans="1:22" ht="28.8" x14ac:dyDescent="0.55000000000000004">
      <c r="A13" s="13"/>
      <c r="B13" s="29" t="s">
        <v>39</v>
      </c>
      <c r="C13" s="24" t="s">
        <v>31</v>
      </c>
      <c r="D13" s="24"/>
      <c r="E13" s="26">
        <v>0</v>
      </c>
      <c r="F13" s="27">
        <v>0</v>
      </c>
      <c r="G13" s="27">
        <v>0</v>
      </c>
      <c r="H13" s="27">
        <f>IF($C$13="SI",80,0)</f>
        <v>0</v>
      </c>
      <c r="I13" s="27">
        <f>IF($C$13="SI",80,0)</f>
        <v>0</v>
      </c>
      <c r="J13" s="28">
        <f>IF($C$13="SI",80,0)</f>
        <v>0</v>
      </c>
      <c r="K13" s="13"/>
    </row>
    <row r="14" spans="1:22" ht="28.8" x14ac:dyDescent="0.55000000000000004">
      <c r="A14" s="13"/>
      <c r="B14" s="29" t="s">
        <v>40</v>
      </c>
      <c r="C14" s="24" t="s">
        <v>31</v>
      </c>
      <c r="D14" s="24"/>
      <c r="E14" s="26">
        <v>0</v>
      </c>
      <c r="F14" s="27">
        <v>0</v>
      </c>
      <c r="G14" s="27">
        <v>0</v>
      </c>
      <c r="H14" s="27">
        <f>IF($C$14="SI",80,0)</f>
        <v>0</v>
      </c>
      <c r="I14" s="27">
        <f>IF($C$14="SI",80,0)</f>
        <v>0</v>
      </c>
      <c r="J14" s="28">
        <f>IF($C$14="SI",80,0)</f>
        <v>0</v>
      </c>
      <c r="K14" s="13"/>
    </row>
    <row r="15" spans="1:22" x14ac:dyDescent="0.55000000000000004">
      <c r="A15" s="13"/>
      <c r="B15" s="23" t="s">
        <v>41</v>
      </c>
      <c r="C15" s="24" t="s">
        <v>31</v>
      </c>
      <c r="D15" s="24"/>
      <c r="E15" s="26">
        <v>0</v>
      </c>
      <c r="F15" s="27">
        <f>IF($C$15="SI",20,0)</f>
        <v>0</v>
      </c>
      <c r="G15" s="27">
        <f>IF($C$15="SI",20,0)</f>
        <v>0</v>
      </c>
      <c r="H15" s="27">
        <f>IF($C$15="SI",20,0)</f>
        <v>0</v>
      </c>
      <c r="I15" s="27">
        <f>IF($C$15="SI",20,0)</f>
        <v>0</v>
      </c>
      <c r="J15" s="28">
        <f>IF($C$15="SI",20,0)</f>
        <v>0</v>
      </c>
      <c r="K15" s="13"/>
    </row>
    <row r="16" spans="1:22" x14ac:dyDescent="0.55000000000000004">
      <c r="A16" s="13"/>
      <c r="B16" s="23" t="s">
        <v>42</v>
      </c>
      <c r="C16" s="24" t="s">
        <v>31</v>
      </c>
      <c r="D16" s="25">
        <v>0.75</v>
      </c>
      <c r="E16" s="26">
        <v>0</v>
      </c>
      <c r="F16" s="27">
        <f>IF($C$16="SI",IF($D$16&gt;=75%,40,0),0)</f>
        <v>0</v>
      </c>
      <c r="G16" s="27">
        <f>IF($C$16="SI",IF($D$16&gt;=75%,40,0),0)</f>
        <v>0</v>
      </c>
      <c r="H16" s="27">
        <f>IF($C$16="SI",IF($D$16&gt;=50%,40,0),0)</f>
        <v>0</v>
      </c>
      <c r="I16" s="27">
        <f>IF($C$16="SI",IF($D$16&gt;=35%,30,0),0)</f>
        <v>0</v>
      </c>
      <c r="J16" s="28">
        <f>IF($C$16="SI",IF($D$16&gt;=25%,20,0),0)</f>
        <v>0</v>
      </c>
      <c r="K16" s="13"/>
    </row>
    <row r="17" spans="1:14" x14ac:dyDescent="0.55000000000000004">
      <c r="A17" s="13"/>
      <c r="B17" s="23" t="s">
        <v>43</v>
      </c>
      <c r="C17" s="24" t="s">
        <v>31</v>
      </c>
      <c r="D17" s="25">
        <v>0</v>
      </c>
      <c r="E17" s="26">
        <v>0</v>
      </c>
      <c r="F17" s="27">
        <f>IF($C$17="SI",IF($D$17=0%,60,0),0)</f>
        <v>0</v>
      </c>
      <c r="G17" s="27">
        <f>IF($C$17="SI",IF($D$17=0%,60,0),0)</f>
        <v>0</v>
      </c>
      <c r="H17" s="27">
        <f>IF($C$17="SI",IF($D$17=0%,50,0),0)</f>
        <v>0</v>
      </c>
      <c r="I17" s="27">
        <f>IF($C$17="SI",IF($D$17=0%,40,0),0)</f>
        <v>0</v>
      </c>
      <c r="J17" s="28">
        <f>IF($C$17="SI",IF($D$17=0%,30,0),0)</f>
        <v>0</v>
      </c>
      <c r="K17" s="13"/>
    </row>
    <row r="18" spans="1:14" ht="43.5" thickBot="1" x14ac:dyDescent="0.6">
      <c r="A18" s="13"/>
      <c r="B18" s="30" t="s">
        <v>44</v>
      </c>
      <c r="C18" s="31" t="s">
        <v>31</v>
      </c>
      <c r="D18" s="31"/>
      <c r="E18" s="32">
        <v>0</v>
      </c>
      <c r="F18" s="33">
        <v>0</v>
      </c>
      <c r="G18" s="33">
        <v>0</v>
      </c>
      <c r="H18" s="33">
        <f>IF($C$18="SI",40,0)</f>
        <v>0</v>
      </c>
      <c r="I18" s="33">
        <f>IF($C$18="SI",40,0)</f>
        <v>0</v>
      </c>
      <c r="J18" s="34">
        <f>IF($C$18="SI",40,0)</f>
        <v>0</v>
      </c>
      <c r="K18" s="13"/>
    </row>
    <row r="19" spans="1:14" x14ac:dyDescent="0.55000000000000004">
      <c r="A19" s="13"/>
      <c r="B19" s="35"/>
      <c r="C19" s="35"/>
      <c r="D19" s="35"/>
      <c r="E19" s="36"/>
      <c r="F19" s="36"/>
      <c r="G19" s="36"/>
      <c r="H19" s="36"/>
      <c r="I19" s="36"/>
      <c r="J19" s="36"/>
      <c r="K19" s="13"/>
    </row>
    <row r="20" spans="1:14" ht="18.3" x14ac:dyDescent="0.7">
      <c r="A20" s="13"/>
      <c r="B20" s="76" t="s">
        <v>45</v>
      </c>
      <c r="C20" s="76"/>
      <c r="D20" s="76"/>
      <c r="E20" s="45">
        <f>+'PRECIO TERRENO'!$C$6*100</f>
        <v>60</v>
      </c>
      <c r="F20" s="45">
        <f>+'PRECIO TERRENO'!$C$6*100</f>
        <v>60</v>
      </c>
      <c r="G20" s="45">
        <f>+'PRECIO TERRENO'!$C$6*100</f>
        <v>60</v>
      </c>
      <c r="H20" s="45">
        <f>+'PRECIO TERRENO'!$C$6*100</f>
        <v>60</v>
      </c>
      <c r="I20" s="45">
        <f>+'PRECIO TERRENO'!$C$6*100</f>
        <v>60</v>
      </c>
      <c r="J20" s="45">
        <f>+'PRECIO TERRENO'!$C$6*100</f>
        <v>60</v>
      </c>
      <c r="K20" s="13"/>
    </row>
    <row r="21" spans="1:14" x14ac:dyDescent="0.5500000000000000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7"/>
    </row>
    <row r="22" spans="1:14" x14ac:dyDescent="0.5500000000000000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4" ht="19.5" thickBot="1" x14ac:dyDescent="0.75">
      <c r="A23" s="13"/>
      <c r="B23" s="38" t="s">
        <v>46</v>
      </c>
      <c r="C23" s="38"/>
      <c r="D23" s="38"/>
      <c r="E23" s="38"/>
      <c r="F23" s="38"/>
      <c r="G23" s="38"/>
      <c r="H23" s="38"/>
      <c r="I23" s="38"/>
      <c r="J23" s="38"/>
      <c r="K23" s="13"/>
      <c r="L23" s="13"/>
    </row>
    <row r="24" spans="1:14" ht="15" thickTop="1" thickBot="1" x14ac:dyDescent="0.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4.7" thickBot="1" x14ac:dyDescent="0.6">
      <c r="A25" s="13"/>
      <c r="B25" s="39" t="s">
        <v>47</v>
      </c>
      <c r="C25" s="40">
        <f>C26+(C27*C28)</f>
        <v>7.8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55000000000000004">
      <c r="A26" s="13"/>
      <c r="B26" s="13" t="s">
        <v>48</v>
      </c>
      <c r="C26" s="41">
        <f>IF(C2=T9,U9,IF(C2=T8,U8,IF(C2=T7,U7,IF(C2=T6,U6,IF(C2=T5,U5,0)))))</f>
        <v>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55000000000000004">
      <c r="A27" s="13"/>
      <c r="B27" s="13" t="s">
        <v>49</v>
      </c>
      <c r="C27" s="13">
        <f>IF(C2=F4,F20,IF(C2=G4,G20,IF(C2=H4,H20,IF(C2=I4,I20,IF(C2=J4,J20,0)))))</f>
        <v>60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55000000000000004">
      <c r="A28" s="13"/>
      <c r="B28" s="13" t="s">
        <v>50</v>
      </c>
      <c r="C28" s="13">
        <f>IF(C2=T9,V9,IF(C2=T8,V8,IF(C2=T7,V7,IF(C2=T6,V6,IF(C2=T5,V5,0)))))</f>
        <v>0.03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5500000000000000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5500000000000000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55000000000000004"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2">
    <mergeCell ref="E3:J3"/>
    <mergeCell ref="B20:D20"/>
  </mergeCells>
  <conditionalFormatting sqref="E20:J20">
    <cfRule type="cellIs" dxfId="0" priority="1" operator="greaterThan">
      <formula>0</formula>
    </cfRule>
  </conditionalFormatting>
  <dataValidations count="2">
    <dataValidation type="list" allowBlank="1" showInputMessage="1" showErrorMessage="1" sqref="C5:C19 D18:D19" xr:uid="{AEFBF65C-6EF3-46D1-A86B-DC1120354AB8}">
      <formula1>$S$4:$S$5</formula1>
    </dataValidation>
    <dataValidation type="list" allowBlank="1" showInputMessage="1" showErrorMessage="1" sqref="C2" xr:uid="{1D30A726-3F85-4619-B73C-FB75D2531A02}">
      <formula1>$T$4:$T$9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PRECIO TERRENO</vt:lpstr>
      <vt:lpstr>Hoja1</vt:lpstr>
      <vt:lpstr>'PRECIO TERRENO'!Área_de_impresión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Penados</dc:creator>
  <cp:lastModifiedBy>Marcos Penados</cp:lastModifiedBy>
  <dcterms:created xsi:type="dcterms:W3CDTF">2017-09-20T21:45:26Z</dcterms:created>
  <dcterms:modified xsi:type="dcterms:W3CDTF">2018-07-20T18:41:41Z</dcterms:modified>
</cp:coreProperties>
</file>